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A6CBCF7D-8F68-4C00-8D73-1D9A9DCD33D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Табл. №11" sheetId="3" r:id="rId1"/>
  </sheets>
  <definedNames>
    <definedName name="_xlnm.Print_Titles" localSheetId="0">'Табл. №11'!$3:$7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3" l="1"/>
  <c r="D17" i="3"/>
  <c r="M19" i="3"/>
  <c r="L19" i="3"/>
  <c r="L18" i="3" s="1"/>
  <c r="E44" i="3"/>
  <c r="E45" i="3"/>
  <c r="D20" i="3"/>
  <c r="L15" i="3"/>
  <c r="L14" i="3" s="1"/>
  <c r="M15" i="3"/>
  <c r="M14" i="3" s="1"/>
  <c r="E17" i="3" l="1"/>
  <c r="G27" i="3"/>
  <c r="G44" i="3"/>
  <c r="O11" i="3"/>
  <c r="O10" i="3" s="1"/>
  <c r="D11" i="3" l="1"/>
  <c r="D37" i="3"/>
  <c r="D28" i="3" l="1"/>
  <c r="D22" i="3"/>
  <c r="D18" i="3"/>
  <c r="D48" i="3"/>
  <c r="D69" i="3"/>
  <c r="D71" i="3"/>
  <c r="D91" i="3"/>
  <c r="D89" i="3"/>
  <c r="D79" i="3"/>
  <c r="D77" i="3"/>
  <c r="D75" i="3"/>
  <c r="D30" i="3"/>
  <c r="D14" i="3"/>
  <c r="D26" i="3" l="1"/>
  <c r="D74" i="3"/>
  <c r="D73" i="3"/>
  <c r="D44" i="3" l="1"/>
  <c r="D45" i="3"/>
  <c r="D27" i="3" l="1"/>
  <c r="L10" i="3" l="1"/>
  <c r="D36" i="3"/>
  <c r="D12" i="3" s="1"/>
  <c r="D35" i="3"/>
  <c r="D34" i="3" s="1"/>
  <c r="D13" i="3"/>
  <c r="D10" i="3"/>
  <c r="D16" i="3" l="1"/>
  <c r="R11" i="3" l="1"/>
  <c r="R10" i="3" s="1"/>
  <c r="D87" i="3"/>
  <c r="Q11" i="3"/>
  <c r="Q10" i="3" s="1"/>
  <c r="P11" i="3"/>
  <c r="P10" i="3" s="1"/>
  <c r="N11" i="3"/>
  <c r="N10" i="3" s="1"/>
  <c r="M11" i="3"/>
  <c r="M10" i="3" s="1"/>
  <c r="J35" i="3"/>
  <c r="J33" i="3" s="1"/>
  <c r="I35" i="3"/>
  <c r="I33" i="3" s="1"/>
  <c r="H35" i="3"/>
  <c r="H33" i="3" s="1"/>
  <c r="G35" i="3"/>
  <c r="G33" i="3" s="1"/>
  <c r="F35" i="3"/>
  <c r="F33" i="3" s="1"/>
  <c r="E35" i="3"/>
  <c r="E33" i="3" s="1"/>
  <c r="J34" i="3"/>
  <c r="J32" i="3" s="1"/>
  <c r="I34" i="3"/>
  <c r="I32" i="3" s="1"/>
  <c r="H34" i="3"/>
  <c r="H32" i="3" s="1"/>
  <c r="G34" i="3"/>
  <c r="G32" i="3" s="1"/>
  <c r="F34" i="3"/>
  <c r="F32" i="3" s="1"/>
  <c r="E34" i="3"/>
  <c r="E32" i="3" s="1"/>
  <c r="J27" i="3"/>
  <c r="I27" i="3"/>
  <c r="H27" i="3"/>
  <c r="F27" i="3"/>
  <c r="E27" i="3"/>
  <c r="E26" i="3"/>
  <c r="F26" i="3"/>
  <c r="G26" i="3"/>
  <c r="H26" i="3"/>
  <c r="I26" i="3"/>
  <c r="J26" i="3"/>
  <c r="O15" i="3"/>
  <c r="D88" i="3"/>
  <c r="J66" i="3"/>
  <c r="F66" i="3"/>
  <c r="D67" i="3"/>
  <c r="I66" i="3"/>
  <c r="H66" i="3"/>
  <c r="G66" i="3"/>
  <c r="E66" i="3"/>
  <c r="D63" i="3"/>
  <c r="J62" i="3"/>
  <c r="I62" i="3"/>
  <c r="H62" i="3"/>
  <c r="G62" i="3"/>
  <c r="F62" i="3"/>
  <c r="E62" i="3"/>
  <c r="J45" i="3"/>
  <c r="I45" i="3"/>
  <c r="H45" i="3"/>
  <c r="G45" i="3"/>
  <c r="F45" i="3"/>
  <c r="D62" i="3"/>
  <c r="J8" i="3"/>
  <c r="I8" i="3"/>
  <c r="H8" i="3"/>
  <c r="G8" i="3"/>
  <c r="F8" i="3"/>
  <c r="E8" i="3"/>
  <c r="D59" i="3" l="1"/>
  <c r="E58" i="3"/>
  <c r="E24" i="3" s="1"/>
  <c r="I58" i="3"/>
  <c r="D33" i="3"/>
  <c r="D32" i="3" s="1"/>
  <c r="G58" i="3"/>
  <c r="H58" i="3"/>
  <c r="F58" i="3"/>
  <c r="J58" i="3"/>
  <c r="D9" i="3"/>
  <c r="D110" i="3" s="1"/>
  <c r="D66" i="3"/>
  <c r="D8" i="3"/>
  <c r="E88" i="3"/>
  <c r="D58" i="3"/>
  <c r="D25" i="3" l="1"/>
  <c r="D111" i="3" s="1"/>
  <c r="D109" i="3" s="1"/>
  <c r="D24" i="3"/>
  <c r="E63" i="3"/>
  <c r="E9" i="3"/>
  <c r="M18" i="3"/>
  <c r="F63" i="3" l="1"/>
  <c r="F88" i="3"/>
  <c r="E67" i="3"/>
  <c r="E59" i="3"/>
  <c r="E25" i="3" s="1"/>
  <c r="M9" i="3" s="1"/>
  <c r="E87" i="3"/>
  <c r="E111" i="3" l="1"/>
  <c r="F111" i="3"/>
  <c r="F44" i="3"/>
  <c r="F24" i="3" s="1"/>
  <c r="G63" i="3"/>
  <c r="G87" i="3"/>
  <c r="O19" i="3"/>
  <c r="G88" i="3"/>
  <c r="F9" i="3"/>
  <c r="F87" i="3"/>
  <c r="N19" i="3"/>
  <c r="E16" i="3"/>
  <c r="F67" i="3"/>
  <c r="F59" i="3"/>
  <c r="F25" i="3" s="1"/>
  <c r="N15" i="3"/>
  <c r="N14" i="3" s="1"/>
  <c r="G111" i="3" l="1"/>
  <c r="G67" i="3"/>
  <c r="G59" i="3"/>
  <c r="G25" i="3" s="1"/>
  <c r="G24" i="3"/>
  <c r="H63" i="3"/>
  <c r="H87" i="3"/>
  <c r="H9" i="3"/>
  <c r="H88" i="3"/>
  <c r="P19" i="3"/>
  <c r="F16" i="3"/>
  <c r="E110" i="3" l="1"/>
  <c r="E109" i="3" s="1"/>
  <c r="F110" i="3"/>
  <c r="F109" i="3" s="1"/>
  <c r="H111" i="3"/>
  <c r="P15" i="3"/>
  <c r="P14" i="3" s="1"/>
  <c r="H59" i="3"/>
  <c r="H25" i="3" s="1"/>
  <c r="I63" i="3"/>
  <c r="I87" i="3"/>
  <c r="I88" i="3"/>
  <c r="Q19" i="3"/>
  <c r="H44" i="3"/>
  <c r="H24" i="3" s="1"/>
  <c r="H67" i="3"/>
  <c r="G16" i="3"/>
  <c r="N18" i="3"/>
  <c r="F17" i="3"/>
  <c r="G110" i="3" l="1"/>
  <c r="G109" i="3" s="1"/>
  <c r="N9" i="3"/>
  <c r="I111" i="3"/>
  <c r="H16" i="3"/>
  <c r="J9" i="3"/>
  <c r="J63" i="3"/>
  <c r="J88" i="3"/>
  <c r="R19" i="3"/>
  <c r="I67" i="3"/>
  <c r="I59" i="3"/>
  <c r="I25" i="3" s="1"/>
  <c r="Q15" i="3"/>
  <c r="Q14" i="3" s="1"/>
  <c r="O18" i="3"/>
  <c r="G17" i="3"/>
  <c r="I9" i="3"/>
  <c r="I44" i="3"/>
  <c r="I24" i="3" s="1"/>
  <c r="J111" i="3" l="1"/>
  <c r="J87" i="3"/>
  <c r="J67" i="3"/>
  <c r="J59" i="3"/>
  <c r="J25" i="3" s="1"/>
  <c r="R15" i="3"/>
  <c r="R14" i="3" s="1"/>
  <c r="H17" i="3"/>
  <c r="P18" i="3"/>
  <c r="I16" i="3"/>
  <c r="J44" i="3"/>
  <c r="J24" i="3" s="1"/>
  <c r="I110" i="3" l="1"/>
  <c r="I109" i="3" s="1"/>
  <c r="P9" i="3"/>
  <c r="J16" i="3"/>
  <c r="Q18" i="3"/>
  <c r="I17" i="3"/>
  <c r="J110" i="3" l="1"/>
  <c r="J109" i="3" s="1"/>
  <c r="Q9" i="3"/>
  <c r="R18" i="3"/>
  <c r="J17" i="3"/>
  <c r="R9" i="3" s="1"/>
  <c r="G9" i="3" l="1"/>
  <c r="O9" i="3" s="1"/>
  <c r="O14" i="3"/>
  <c r="H110" i="3" l="1"/>
  <c r="H109" i="3" s="1"/>
</calcChain>
</file>

<file path=xl/sharedStrings.xml><?xml version="1.0" encoding="utf-8"?>
<sst xmlns="http://schemas.openxmlformats.org/spreadsheetml/2006/main" count="201" uniqueCount="92">
  <si>
    <t>Наименование показателей</t>
  </si>
  <si>
    <t>Водопотребление и водоотведение</t>
  </si>
  <si>
    <t>нормативно расчетное</t>
  </si>
  <si>
    <t>факти -ческое</t>
  </si>
  <si>
    <t xml:space="preserve">Единица измерения </t>
  </si>
  <si>
    <t xml:space="preserve"> №            п/п</t>
  </si>
  <si>
    <t xml:space="preserve">В том числе: подземных вод  </t>
  </si>
  <si>
    <t>из них минеральных вод</t>
  </si>
  <si>
    <t>1.1</t>
  </si>
  <si>
    <t>1.2</t>
  </si>
  <si>
    <t>поверхностных вод</t>
  </si>
  <si>
    <t>2</t>
  </si>
  <si>
    <t>3</t>
  </si>
  <si>
    <t>3.1</t>
  </si>
  <si>
    <t>из них подземных вод</t>
  </si>
  <si>
    <t xml:space="preserve">на лечебные (курортные, оздоровительные) нужды </t>
  </si>
  <si>
    <t>3.2</t>
  </si>
  <si>
    <t>в том числе минеральных</t>
  </si>
  <si>
    <t>3.3</t>
  </si>
  <si>
    <t>на нужды сельского хозяйства</t>
  </si>
  <si>
    <t>3.4</t>
  </si>
  <si>
    <t>на энергетические нужды</t>
  </si>
  <si>
    <t>3.5</t>
  </si>
  <si>
    <t>3.6</t>
  </si>
  <si>
    <t>4</t>
  </si>
  <si>
    <t>в том числе подземных вод</t>
  </si>
  <si>
    <t>4.1</t>
  </si>
  <si>
    <t>6</t>
  </si>
  <si>
    <t>7</t>
  </si>
  <si>
    <t>5</t>
  </si>
  <si>
    <t>7.1</t>
  </si>
  <si>
    <t>в том числе при транспортировке</t>
  </si>
  <si>
    <t>8</t>
  </si>
  <si>
    <t>9</t>
  </si>
  <si>
    <t>9.1</t>
  </si>
  <si>
    <t xml:space="preserve">из них: хозяйственно- бытовых сточных вод </t>
  </si>
  <si>
    <t>9.2</t>
  </si>
  <si>
    <t>производственных сточных вод</t>
  </si>
  <si>
    <t>поверхностных сточных вод</t>
  </si>
  <si>
    <t>9.3</t>
  </si>
  <si>
    <t>10</t>
  </si>
  <si>
    <t>11</t>
  </si>
  <si>
    <t>12</t>
  </si>
  <si>
    <t>13</t>
  </si>
  <si>
    <t>14</t>
  </si>
  <si>
    <t>15</t>
  </si>
  <si>
    <t xml:space="preserve">в том числе: на хозяйственно-питьевые нужды  </t>
  </si>
  <si>
    <t>2022 год</t>
  </si>
  <si>
    <t>2023 год</t>
  </si>
  <si>
    <t>2024 год</t>
  </si>
  <si>
    <t>2025 год</t>
  </si>
  <si>
    <t>2026 год</t>
  </si>
  <si>
    <t>Добыча (изъятие) вод - всего</t>
  </si>
  <si>
    <t>Использование воды на собственные нужды (по целям водопользования) - всего</t>
  </si>
  <si>
    <t>Безвозвратное водопотребление</t>
  </si>
  <si>
    <t>Сброс сточных вод в поверхностные водные объекты</t>
  </si>
  <si>
    <r>
      <t>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/сут</t>
    </r>
  </si>
  <si>
    <r>
      <t>тыс.м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/год</t>
    </r>
  </si>
  <si>
    <t xml:space="preserve">п.1+п.2 = п.3+п.4+п.7 </t>
  </si>
  <si>
    <t>Проверка (отклонение)</t>
  </si>
  <si>
    <t>4.1. поверхностных вод</t>
  </si>
  <si>
    <t>Передача воды другим юридическим лицам</t>
  </si>
  <si>
    <t>4.2 хозяйственно-питьевых вод из системы водоснабжения населенного пункта</t>
  </si>
  <si>
    <t>4.4. приготовление ХОВ и ХОБВ</t>
  </si>
  <si>
    <t>3.4.2  использование поверхностных вод</t>
  </si>
  <si>
    <t>на нужды промышленности (оборотное водоснабжение, основное и вспомогательное производства)</t>
  </si>
  <si>
    <t>Передача воды потребителям - всего</t>
  </si>
  <si>
    <t>Расход воды в системах оборотного водоснабжения</t>
  </si>
  <si>
    <t xml:space="preserve">Получение воды из системы водоснабжения, водоотведения (канализации) другого юридического лица 
</t>
  </si>
  <si>
    <t>хозяйственно-питьевой воды из сетей КЖУП «Мозырский райжилкомхоз»</t>
  </si>
  <si>
    <t>п.1+п.2</t>
  </si>
  <si>
    <t>Потери и неучтенные расходы воды - всего</t>
  </si>
  <si>
    <t>3.6.2 сточные воды поступающие от юридических лиц на очистные сооружения цеха №10 ОАО "Мозырский НПЗ"</t>
  </si>
  <si>
    <t>3.6.1 приготовление химически очищеной и химически обессоленной воды на нужды промышленности ОАО "Мозырский НПЗ" в ф-ле Мозырская ТЭЦ*</t>
  </si>
  <si>
    <t xml:space="preserve">на иные нужды </t>
  </si>
  <si>
    <t>п.3+п.4+п.7  - п.2.2</t>
  </si>
  <si>
    <t>Таблица 11</t>
  </si>
  <si>
    <t>Характеристика объемов водопотребления и водоотведения</t>
  </si>
  <si>
    <t xml:space="preserve">2.1. хозяйственно-питьевой воды из сетей КЖУП «Мозырский райжилкомхоз»
</t>
  </si>
  <si>
    <t>2.2 химически очищеной и химически обессоленной воды ф-л Мозырская ТЭЦ РУП "Гомельэнерго"</t>
  </si>
  <si>
    <t>2.3. сточные воды поступающие от юридических лиц на очистные сооружения цеха №10 ОАО "Мозырский НПЗ"</t>
  </si>
  <si>
    <t>Расход воды в системах повторно -последовательного водоснабжения</t>
  </si>
  <si>
    <t>факти -
ческое</t>
  </si>
  <si>
    <t>Сброс сточных вод в окружающюю среду с применением полей фильтрации, полей подземной фильтрации, фильтрующих траншей, песчанно-гравийных фильтров</t>
  </si>
  <si>
    <t>Сброс сточных вод в окружающюю среду через землянные нокопители (накопитель-региляторы, шламонакопители, золошламонакопители, хвостохранилища)</t>
  </si>
  <si>
    <t>Сброс сточных вод в недра</t>
  </si>
  <si>
    <t>Сброс сточных вод в сети канализации 
КЖУП «Мозырский райжилкомхоз»</t>
  </si>
  <si>
    <t>Сброс сточных вод в водонепроницаемый выгреб</t>
  </si>
  <si>
    <t>Сброс сточных вод в технологические водные объекты</t>
  </si>
  <si>
    <t>2026 -2032год</t>
  </si>
  <si>
    <t>Проверка</t>
  </si>
  <si>
    <t>3.4.1 приготовление химически очищеной и химически обессоленной воды на нужды промышленности ОАО "Мозырский НПЗ" в ф-ле Мозырская ТЭЦ*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</si>
</sst>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vertical="top"/>
    </xf>
    <xf numFmtId="49" fontId="1" fillId="3" borderId="4" xfId="0" applyNumberFormat="1" applyFont="1" applyFill="1" applyBorder="1" applyAlignment="1">
      <alignment vertical="top"/>
    </xf>
    <xf numFmtId="49" fontId="1" fillId="3" borderId="3" xfId="0" applyNumberFormat="1" applyFont="1" applyFill="1" applyBorder="1" applyAlignment="1">
      <alignment vertical="top"/>
    </xf>
    <xf numFmtId="49" fontId="1" fillId="0" borderId="2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4" fontId="0" fillId="0" borderId="0" xfId="0" applyNumberFormat="1"/>
    <xf numFmtId="49" fontId="1" fillId="0" borderId="2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vertical="top" wrapText="1"/>
    </xf>
    <xf numFmtId="0" fontId="8" fillId="4" borderId="4" xfId="0" applyFont="1" applyFill="1" applyBorder="1" applyAlignment="1">
      <alignment horizontal="left" vertical="top" wrapText="1"/>
    </xf>
    <xf numFmtId="49" fontId="1" fillId="4" borderId="4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/>
    </xf>
    <xf numFmtId="164" fontId="1" fillId="4" borderId="9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 vertical="center"/>
    </xf>
    <xf numFmtId="49" fontId="1" fillId="4" borderId="4" xfId="0" applyNumberFormat="1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horizontal="right" vertical="center" wrapText="1"/>
    </xf>
    <xf numFmtId="164" fontId="1" fillId="3" borderId="3" xfId="0" applyNumberFormat="1" applyFont="1" applyFill="1" applyBorder="1" applyAlignment="1">
      <alignment horizontal="right"/>
    </xf>
    <xf numFmtId="164" fontId="1" fillId="3" borderId="3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right"/>
    </xf>
    <xf numFmtId="165" fontId="1" fillId="5" borderId="9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9" fillId="4" borderId="2" xfId="0" applyNumberFormat="1" applyFont="1" applyFill="1" applyBorder="1" applyAlignment="1">
      <alignment horizontal="center" vertical="center" textRotation="90" wrapText="1"/>
    </xf>
    <xf numFmtId="49" fontId="9" fillId="4" borderId="4" xfId="0" applyNumberFormat="1" applyFont="1" applyFill="1" applyBorder="1" applyAlignment="1">
      <alignment horizontal="center" vertical="center" textRotation="90" wrapText="1"/>
    </xf>
    <xf numFmtId="49" fontId="9" fillId="4" borderId="3" xfId="0" applyNumberFormat="1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14" fontId="8" fillId="4" borderId="4" xfId="0" applyNumberFormat="1" applyFont="1" applyFill="1" applyBorder="1" applyAlignment="1">
      <alignment horizontal="left" vertical="top" wrapText="1"/>
    </xf>
    <xf numFmtId="14" fontId="8" fillId="4" borderId="3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49" fontId="1" fillId="3" borderId="2" xfId="0" applyNumberFormat="1" applyFont="1" applyFill="1" applyBorder="1" applyAlignment="1">
      <alignment horizontal="center" vertical="top"/>
    </xf>
    <xf numFmtId="49" fontId="1" fillId="3" borderId="4" xfId="0" applyNumberFormat="1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14" fontId="8" fillId="4" borderId="2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49" fontId="1" fillId="4" borderId="6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top"/>
    </xf>
    <xf numFmtId="0" fontId="1" fillId="3" borderId="4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/>
    </xf>
    <xf numFmtId="49" fontId="1" fillId="4" borderId="5" xfId="0" applyNumberFormat="1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1"/>
  <sheetViews>
    <sheetView tabSelected="1" view="pageBreakPreview" zoomScaleNormal="100" zoomScaleSheetLayoutView="100" workbookViewId="0">
      <selection activeCell="X10" sqref="X10"/>
    </sheetView>
  </sheetViews>
  <sheetFormatPr defaultRowHeight="15" x14ac:dyDescent="0.25"/>
  <cols>
    <col min="1" max="1" width="4.140625" customWidth="1"/>
    <col min="2" max="2" width="50.42578125" customWidth="1"/>
    <col min="3" max="3" width="10" customWidth="1"/>
    <col min="4" max="10" width="11.7109375" customWidth="1"/>
    <col min="11" max="11" width="3.42578125" hidden="1" customWidth="1"/>
    <col min="12" max="18" width="9.140625" hidden="1" customWidth="1"/>
    <col min="19" max="19" width="9.140625" customWidth="1"/>
  </cols>
  <sheetData>
    <row r="1" spans="1:21" x14ac:dyDescent="0.25">
      <c r="A1" s="52" t="s">
        <v>77</v>
      </c>
      <c r="B1" s="52"/>
      <c r="C1" s="52"/>
      <c r="D1" s="52"/>
      <c r="E1" s="52"/>
      <c r="F1" s="52"/>
      <c r="G1" s="52"/>
      <c r="H1" s="52"/>
      <c r="I1" s="52"/>
      <c r="J1" s="52"/>
    </row>
    <row r="2" spans="1:21" x14ac:dyDescent="0.25">
      <c r="J2" s="39" t="s">
        <v>76</v>
      </c>
    </row>
    <row r="3" spans="1:21" ht="6.75" customHeight="1" x14ac:dyDescent="0.25"/>
    <row r="4" spans="1:21" x14ac:dyDescent="0.25">
      <c r="A4" s="99" t="s">
        <v>5</v>
      </c>
      <c r="B4" s="99" t="s">
        <v>0</v>
      </c>
      <c r="C4" s="99" t="s">
        <v>4</v>
      </c>
      <c r="D4" s="102" t="s">
        <v>1</v>
      </c>
      <c r="E4" s="103"/>
      <c r="F4" s="103"/>
      <c r="G4" s="103"/>
      <c r="H4" s="103"/>
      <c r="I4" s="103"/>
      <c r="J4" s="104"/>
    </row>
    <row r="5" spans="1:21" ht="15" customHeight="1" x14ac:dyDescent="0.25">
      <c r="A5" s="100"/>
      <c r="B5" s="100"/>
      <c r="C5" s="100"/>
      <c r="D5" s="96" t="s">
        <v>82</v>
      </c>
      <c r="E5" s="102" t="s">
        <v>2</v>
      </c>
      <c r="F5" s="103"/>
      <c r="G5" s="103"/>
      <c r="H5" s="103"/>
      <c r="I5" s="103"/>
      <c r="J5" s="104"/>
      <c r="U5" s="105"/>
    </row>
    <row r="6" spans="1:21" x14ac:dyDescent="0.25">
      <c r="A6" s="101"/>
      <c r="B6" s="101"/>
      <c r="C6" s="101"/>
      <c r="D6" s="97"/>
      <c r="E6" s="4" t="s">
        <v>47</v>
      </c>
      <c r="F6" s="4" t="s">
        <v>48</v>
      </c>
      <c r="G6" s="4" t="s">
        <v>49</v>
      </c>
      <c r="H6" s="4" t="s">
        <v>50</v>
      </c>
      <c r="I6" s="1" t="s">
        <v>51</v>
      </c>
      <c r="J6" s="1" t="s">
        <v>89</v>
      </c>
      <c r="L6" s="96" t="s">
        <v>3</v>
      </c>
      <c r="M6" s="1" t="s">
        <v>47</v>
      </c>
      <c r="N6" s="1" t="s">
        <v>48</v>
      </c>
      <c r="O6" s="4" t="s">
        <v>49</v>
      </c>
      <c r="P6" s="1" t="s">
        <v>50</v>
      </c>
      <c r="Q6" s="1" t="s">
        <v>51</v>
      </c>
      <c r="R6" s="1" t="s">
        <v>51</v>
      </c>
    </row>
    <row r="7" spans="1:21" ht="11.25" customHeight="1" x14ac:dyDescent="0.25">
      <c r="A7" s="18">
        <v>1</v>
      </c>
      <c r="B7" s="18">
        <v>2</v>
      </c>
      <c r="C7" s="18">
        <v>3</v>
      </c>
      <c r="D7" s="18">
        <v>4</v>
      </c>
      <c r="E7" s="18">
        <v>6</v>
      </c>
      <c r="F7" s="18">
        <v>7</v>
      </c>
      <c r="G7" s="18">
        <v>8</v>
      </c>
      <c r="H7" s="18">
        <v>9</v>
      </c>
      <c r="I7" s="18">
        <v>10</v>
      </c>
      <c r="J7" s="18">
        <v>11</v>
      </c>
      <c r="L7" s="97"/>
    </row>
    <row r="8" spans="1:21" ht="15.75" x14ac:dyDescent="0.25">
      <c r="A8" s="91">
        <v>1</v>
      </c>
      <c r="B8" s="98" t="s">
        <v>52</v>
      </c>
      <c r="C8" s="1" t="s">
        <v>56</v>
      </c>
      <c r="D8" s="45">
        <f>D10+D14</f>
        <v>34349.1</v>
      </c>
      <c r="E8" s="27">
        <f t="shared" ref="E8:J9" si="0">E10+E14</f>
        <v>85178.3</v>
      </c>
      <c r="F8" s="27">
        <f t="shared" si="0"/>
        <v>84954.5</v>
      </c>
      <c r="G8" s="27">
        <f t="shared" si="0"/>
        <v>84822.3</v>
      </c>
      <c r="H8" s="27">
        <f t="shared" si="0"/>
        <v>85034.8</v>
      </c>
      <c r="I8" s="27">
        <f t="shared" si="0"/>
        <v>85696.4</v>
      </c>
      <c r="J8" s="27">
        <f t="shared" si="0"/>
        <v>85696.4</v>
      </c>
      <c r="M8" s="3"/>
      <c r="N8" s="3"/>
      <c r="O8" s="3"/>
      <c r="P8" s="3"/>
      <c r="Q8" s="3"/>
      <c r="R8" s="3"/>
    </row>
    <row r="9" spans="1:21" ht="15.75" x14ac:dyDescent="0.25">
      <c r="A9" s="91"/>
      <c r="B9" s="98"/>
      <c r="C9" s="2" t="s">
        <v>57</v>
      </c>
      <c r="D9" s="36">
        <f t="shared" ref="D9" si="1">D11+D15</f>
        <v>12537.436</v>
      </c>
      <c r="E9" s="28">
        <f t="shared" ref="E9:I9" si="2">E11+E15</f>
        <v>31090.1</v>
      </c>
      <c r="F9" s="28">
        <f t="shared" si="2"/>
        <v>31008.400000000001</v>
      </c>
      <c r="G9" s="28">
        <f t="shared" si="2"/>
        <v>31079</v>
      </c>
      <c r="H9" s="28">
        <f t="shared" si="2"/>
        <v>31037.8</v>
      </c>
      <c r="I9" s="28">
        <f t="shared" si="2"/>
        <v>31279.3</v>
      </c>
      <c r="J9" s="28">
        <f t="shared" si="0"/>
        <v>31279.3</v>
      </c>
      <c r="L9" t="s">
        <v>90</v>
      </c>
      <c r="M9" s="3">
        <f>E9+E17-E25-E67-E82</f>
        <v>0</v>
      </c>
      <c r="N9" s="3">
        <f>F9+F17-F25-F67-F82</f>
        <v>0</v>
      </c>
      <c r="O9" s="3">
        <f>G9+G17-G25-G67-G82</f>
        <v>-3.637978807091713E-12</v>
      </c>
      <c r="P9" s="3">
        <f>H9+H17-H25-H67-H82</f>
        <v>-7.2759576141834259E-12</v>
      </c>
      <c r="Q9" s="3">
        <f>I9+I17-I25-I67-I82</f>
        <v>-7.2759576141834259E-12</v>
      </c>
      <c r="R9" s="3">
        <f>J9+J17-J25-J67-J82</f>
        <v>-7.2759576141834259E-12</v>
      </c>
    </row>
    <row r="10" spans="1:21" ht="15.75" x14ac:dyDescent="0.25">
      <c r="A10" s="91" t="s">
        <v>8</v>
      </c>
      <c r="B10" s="98" t="s">
        <v>6</v>
      </c>
      <c r="C10" s="1" t="s">
        <v>56</v>
      </c>
      <c r="D10" s="36">
        <f>ROUND(D11/365*1000,1)</f>
        <v>90</v>
      </c>
      <c r="E10" s="28">
        <v>149.19999999999999</v>
      </c>
      <c r="F10" s="28">
        <v>149.19999999999999</v>
      </c>
      <c r="G10" s="28">
        <v>149.19999999999999</v>
      </c>
      <c r="H10" s="28">
        <v>149.19999999999999</v>
      </c>
      <c r="I10" s="28">
        <v>149.19999999999999</v>
      </c>
      <c r="J10" s="28">
        <v>149.19999999999999</v>
      </c>
      <c r="L10" s="12">
        <f t="shared" ref="L10:R10" si="3">L11-D11</f>
        <v>0</v>
      </c>
      <c r="M10" s="12">
        <f t="shared" si="3"/>
        <v>0</v>
      </c>
      <c r="N10" s="12">
        <f t="shared" si="3"/>
        <v>0</v>
      </c>
      <c r="O10" s="12">
        <f t="shared" si="3"/>
        <v>0</v>
      </c>
      <c r="P10" s="12">
        <f t="shared" si="3"/>
        <v>0</v>
      </c>
      <c r="Q10" s="12">
        <f t="shared" si="3"/>
        <v>0</v>
      </c>
      <c r="R10" s="12">
        <f t="shared" si="3"/>
        <v>0</v>
      </c>
    </row>
    <row r="11" spans="1:21" ht="15.75" x14ac:dyDescent="0.25">
      <c r="A11" s="91"/>
      <c r="B11" s="98"/>
      <c r="C11" s="2" t="s">
        <v>57</v>
      </c>
      <c r="D11" s="51">
        <f>32.345+0.507+0.01</f>
        <v>32.861999999999995</v>
      </c>
      <c r="E11" s="28">
        <v>54.5</v>
      </c>
      <c r="F11" s="28">
        <v>54.5</v>
      </c>
      <c r="G11" s="28">
        <v>54.6</v>
      </c>
      <c r="H11" s="28">
        <v>54.5</v>
      </c>
      <c r="I11" s="28">
        <v>54.5</v>
      </c>
      <c r="J11" s="28">
        <v>54.5</v>
      </c>
      <c r="L11" s="12">
        <f>D31+D37+D76</f>
        <v>32.862000000000002</v>
      </c>
      <c r="M11" s="12">
        <f>E31+E37+E76</f>
        <v>54.5</v>
      </c>
      <c r="N11" s="12">
        <f>F31+F37+F76</f>
        <v>54.5</v>
      </c>
      <c r="O11" s="12">
        <f>G31+G37+G76</f>
        <v>54.6</v>
      </c>
      <c r="P11" s="12">
        <f>H31+H37+H76</f>
        <v>54.5</v>
      </c>
      <c r="Q11" s="12">
        <f>I31+I37+I76</f>
        <v>54.5</v>
      </c>
      <c r="R11" s="12">
        <f>J31+J37+J76</f>
        <v>54.5</v>
      </c>
    </row>
    <row r="12" spans="1:21" ht="15.75" x14ac:dyDescent="0.25">
      <c r="A12" s="91"/>
      <c r="B12" s="98" t="s">
        <v>7</v>
      </c>
      <c r="C12" s="1" t="s">
        <v>56</v>
      </c>
      <c r="D12" s="36">
        <f>D36</f>
        <v>1.4</v>
      </c>
      <c r="E12" s="28">
        <v>7</v>
      </c>
      <c r="F12" s="28">
        <v>7</v>
      </c>
      <c r="G12" s="28">
        <v>7</v>
      </c>
      <c r="H12" s="28">
        <v>7</v>
      </c>
      <c r="I12" s="28">
        <v>7</v>
      </c>
      <c r="J12" s="28">
        <v>7</v>
      </c>
    </row>
    <row r="13" spans="1:21" ht="15.75" x14ac:dyDescent="0.25">
      <c r="A13" s="91"/>
      <c r="B13" s="98"/>
      <c r="C13" s="2" t="s">
        <v>57</v>
      </c>
      <c r="D13" s="36">
        <f>D37</f>
        <v>0.51700000000000002</v>
      </c>
      <c r="E13" s="28">
        <v>2.6</v>
      </c>
      <c r="F13" s="28">
        <v>2.6</v>
      </c>
      <c r="G13" s="28">
        <v>2.6</v>
      </c>
      <c r="H13" s="28">
        <v>2.6</v>
      </c>
      <c r="I13" s="28">
        <v>2.6</v>
      </c>
      <c r="J13" s="28">
        <v>2.6</v>
      </c>
      <c r="O13" s="12"/>
    </row>
    <row r="14" spans="1:21" ht="15.75" x14ac:dyDescent="0.25">
      <c r="A14" s="91" t="s">
        <v>9</v>
      </c>
      <c r="B14" s="98" t="s">
        <v>10</v>
      </c>
      <c r="C14" s="1" t="s">
        <v>56</v>
      </c>
      <c r="D14" s="36">
        <f>ROUND(D15/365*1000,1)</f>
        <v>34259.1</v>
      </c>
      <c r="E14" s="28">
        <v>85029.1</v>
      </c>
      <c r="F14" s="28">
        <v>84805.3</v>
      </c>
      <c r="G14" s="28">
        <v>84673.1</v>
      </c>
      <c r="H14" s="28">
        <v>84885.6</v>
      </c>
      <c r="I14" s="28">
        <v>85547.199999999997</v>
      </c>
      <c r="J14" s="28">
        <v>85547.199999999997</v>
      </c>
      <c r="L14" s="12">
        <f t="shared" ref="L14:R14" si="4">L15-D15-D21</f>
        <v>0</v>
      </c>
      <c r="M14" s="12">
        <f>M15-E15-E21</f>
        <v>0</v>
      </c>
      <c r="N14" s="12">
        <f t="shared" si="4"/>
        <v>0</v>
      </c>
      <c r="O14" s="12">
        <f t="shared" si="4"/>
        <v>0</v>
      </c>
      <c r="P14" s="12">
        <f t="shared" si="4"/>
        <v>5.0022208597511053E-12</v>
      </c>
      <c r="Q14" s="12">
        <f t="shared" si="4"/>
        <v>5.0022208597511053E-12</v>
      </c>
      <c r="R14" s="12">
        <f t="shared" si="4"/>
        <v>5.0022208597511053E-12</v>
      </c>
      <c r="S14" s="12"/>
    </row>
    <row r="15" spans="1:21" ht="15.75" x14ac:dyDescent="0.25">
      <c r="A15" s="91"/>
      <c r="B15" s="98"/>
      <c r="C15" s="2" t="s">
        <v>57</v>
      </c>
      <c r="D15" s="36">
        <v>12504.574000000001</v>
      </c>
      <c r="E15" s="28">
        <v>31035.599999999999</v>
      </c>
      <c r="F15" s="28">
        <v>30953.9</v>
      </c>
      <c r="G15" s="28">
        <v>31024.400000000001</v>
      </c>
      <c r="H15" s="28">
        <v>30983.3</v>
      </c>
      <c r="I15" s="28">
        <v>31224.799999999999</v>
      </c>
      <c r="J15" s="28">
        <v>31224.799999999999</v>
      </c>
      <c r="L15" s="12">
        <f>D21+D49+D70</f>
        <v>14397.983</v>
      </c>
      <c r="M15" s="12">
        <f>E21+E49+E70</f>
        <v>34926</v>
      </c>
      <c r="N15" s="12">
        <f>F21+F49+F70</f>
        <v>34844.300000000003</v>
      </c>
      <c r="O15" s="12">
        <f>G21+G49+G70</f>
        <v>34925.5</v>
      </c>
      <c r="P15" s="12">
        <f>H21+H49+H70</f>
        <v>34873.700000000004</v>
      </c>
      <c r="Q15" s="12">
        <f>I21+I49+I70</f>
        <v>35115.200000000004</v>
      </c>
      <c r="R15" s="12">
        <f>J21+J49+J70</f>
        <v>35115.200000000004</v>
      </c>
      <c r="S15" s="12"/>
    </row>
    <row r="16" spans="1:21" ht="19.5" customHeight="1" x14ac:dyDescent="0.25">
      <c r="A16" s="91" t="s">
        <v>11</v>
      </c>
      <c r="B16" s="92" t="s">
        <v>68</v>
      </c>
      <c r="C16" s="1" t="s">
        <v>56</v>
      </c>
      <c r="D16" s="45">
        <f t="shared" ref="D16:J17" si="5">D18+D20+D22</f>
        <v>32196.5</v>
      </c>
      <c r="E16" s="27">
        <f t="shared" si="5"/>
        <v>69522.899999999994</v>
      </c>
      <c r="F16" s="27">
        <f t="shared" si="5"/>
        <v>69522.899999999994</v>
      </c>
      <c r="G16" s="27">
        <f t="shared" si="5"/>
        <v>69493.799999999988</v>
      </c>
      <c r="H16" s="27">
        <f t="shared" si="5"/>
        <v>69522.899999999994</v>
      </c>
      <c r="I16" s="27">
        <f t="shared" si="5"/>
        <v>69522.899999999994</v>
      </c>
      <c r="J16" s="27">
        <f t="shared" si="5"/>
        <v>69522.899999999994</v>
      </c>
    </row>
    <row r="17" spans="1:19" ht="18" customHeight="1" x14ac:dyDescent="0.25">
      <c r="A17" s="91"/>
      <c r="B17" s="92"/>
      <c r="C17" s="2" t="s">
        <v>57</v>
      </c>
      <c r="D17" s="37">
        <f>D19+D21+D23</f>
        <v>11751.726999999999</v>
      </c>
      <c r="E17" s="29">
        <f t="shared" si="5"/>
        <v>25375.9</v>
      </c>
      <c r="F17" s="29">
        <f t="shared" si="5"/>
        <v>25375.9</v>
      </c>
      <c r="G17" s="29">
        <f t="shared" si="5"/>
        <v>25434.799999999999</v>
      </c>
      <c r="H17" s="29">
        <f t="shared" si="5"/>
        <v>25376.400000000001</v>
      </c>
      <c r="I17" s="29">
        <f t="shared" si="5"/>
        <v>25375.9</v>
      </c>
      <c r="J17" s="29">
        <f t="shared" si="5"/>
        <v>25375.9</v>
      </c>
    </row>
    <row r="18" spans="1:19" ht="15.75" hidden="1" x14ac:dyDescent="0.25">
      <c r="A18" s="82"/>
      <c r="B18" s="94" t="s">
        <v>78</v>
      </c>
      <c r="C18" s="21" t="s">
        <v>56</v>
      </c>
      <c r="D18" s="30">
        <f>ROUND(D19/365*1000,1)</f>
        <v>1551.3</v>
      </c>
      <c r="E18" s="30">
        <v>12790.5</v>
      </c>
      <c r="F18" s="30">
        <v>12790.5</v>
      </c>
      <c r="G18" s="30">
        <v>12761.4</v>
      </c>
      <c r="H18" s="30">
        <v>12790.5</v>
      </c>
      <c r="I18" s="30">
        <v>12790.5</v>
      </c>
      <c r="J18" s="30">
        <v>12790.5</v>
      </c>
      <c r="L18" s="12">
        <f>D19-L19</f>
        <v>0</v>
      </c>
      <c r="M18" s="12">
        <f t="shared" ref="L18:R18" si="6">E19-M19</f>
        <v>0</v>
      </c>
      <c r="N18" s="12">
        <f t="shared" si="6"/>
        <v>0</v>
      </c>
      <c r="O18" s="12">
        <f t="shared" si="6"/>
        <v>0</v>
      </c>
      <c r="P18" s="12">
        <f t="shared" si="6"/>
        <v>0</v>
      </c>
      <c r="Q18" s="12">
        <f t="shared" si="6"/>
        <v>0</v>
      </c>
      <c r="R18" s="12">
        <f t="shared" si="6"/>
        <v>0</v>
      </c>
      <c r="S18" s="12"/>
    </row>
    <row r="19" spans="1:19" ht="15.75" hidden="1" x14ac:dyDescent="0.25">
      <c r="A19" s="93"/>
      <c r="B19" s="95"/>
      <c r="C19" s="22" t="s">
        <v>57</v>
      </c>
      <c r="D19" s="48">
        <v>566.22299999999996</v>
      </c>
      <c r="E19" s="31">
        <v>4668.6000000000004</v>
      </c>
      <c r="F19" s="31">
        <v>4668.6000000000004</v>
      </c>
      <c r="G19" s="31">
        <v>4670.7</v>
      </c>
      <c r="H19" s="31">
        <v>4669.1000000000004</v>
      </c>
      <c r="I19" s="31">
        <v>4668.6000000000004</v>
      </c>
      <c r="J19" s="31">
        <v>4668.6000000000004</v>
      </c>
      <c r="L19" s="12">
        <f>D29+D47+D72</f>
        <v>566.22299999999996</v>
      </c>
      <c r="M19" s="12">
        <f>E29+E47+E72</f>
        <v>4668.6000000000004</v>
      </c>
      <c r="N19" s="12">
        <f>F29+F47+F72</f>
        <v>4668.6000000000004</v>
      </c>
      <c r="O19" s="12">
        <f>G29+G47+G72</f>
        <v>4670.7</v>
      </c>
      <c r="P19" s="12">
        <f>H29+H47+H72</f>
        <v>4669.1000000000004</v>
      </c>
      <c r="Q19" s="12">
        <f>I29+I47+I72</f>
        <v>4668.6000000000004</v>
      </c>
      <c r="R19" s="12">
        <f>J29+J47+J72</f>
        <v>4668.6000000000004</v>
      </c>
      <c r="S19" s="12"/>
    </row>
    <row r="20" spans="1:19" ht="21" hidden="1" customHeight="1" x14ac:dyDescent="0.25">
      <c r="A20" s="82"/>
      <c r="B20" s="84" t="s">
        <v>79</v>
      </c>
      <c r="C20" s="21" t="s">
        <v>56</v>
      </c>
      <c r="D20" s="32">
        <f>ROUND(D21/365*1000,1)</f>
        <v>5187.3999999999996</v>
      </c>
      <c r="E20" s="32">
        <v>10658.7</v>
      </c>
      <c r="F20" s="32">
        <v>10658.7</v>
      </c>
      <c r="G20" s="32">
        <v>10658.7</v>
      </c>
      <c r="H20" s="32">
        <v>10658.7</v>
      </c>
      <c r="I20" s="32">
        <v>10658.7</v>
      </c>
      <c r="J20" s="32">
        <v>10658.7</v>
      </c>
    </row>
    <row r="21" spans="1:19" ht="21" hidden="1" customHeight="1" x14ac:dyDescent="0.25">
      <c r="A21" s="93"/>
      <c r="B21" s="95"/>
      <c r="C21" s="22" t="s">
        <v>57</v>
      </c>
      <c r="D21" s="49">
        <v>1893.4090000000001</v>
      </c>
      <c r="E21" s="32">
        <v>3890.4</v>
      </c>
      <c r="F21" s="32">
        <v>3890.4</v>
      </c>
      <c r="G21" s="32">
        <v>3901.1</v>
      </c>
      <c r="H21" s="32">
        <v>3890.4</v>
      </c>
      <c r="I21" s="32">
        <v>3890.4</v>
      </c>
      <c r="J21" s="32">
        <v>3890.4</v>
      </c>
    </row>
    <row r="22" spans="1:19" ht="21" hidden="1" customHeight="1" x14ac:dyDescent="0.25">
      <c r="A22" s="82"/>
      <c r="B22" s="84" t="s">
        <v>80</v>
      </c>
      <c r="C22" s="21" t="s">
        <v>56</v>
      </c>
      <c r="D22" s="31">
        <f>ROUND(D23/365*1000,1)</f>
        <v>25457.8</v>
      </c>
      <c r="E22" s="31">
        <v>46073.7</v>
      </c>
      <c r="F22" s="31">
        <v>46073.7</v>
      </c>
      <c r="G22" s="31">
        <v>46073.7</v>
      </c>
      <c r="H22" s="31">
        <v>46073.7</v>
      </c>
      <c r="I22" s="31">
        <v>46073.7</v>
      </c>
      <c r="J22" s="31">
        <v>46073.7</v>
      </c>
    </row>
    <row r="23" spans="1:19" ht="21" hidden="1" customHeight="1" thickBot="1" x14ac:dyDescent="0.3">
      <c r="A23" s="83"/>
      <c r="B23" s="85"/>
      <c r="C23" s="23" t="s">
        <v>57</v>
      </c>
      <c r="D23" s="50">
        <v>9292.0949999999993</v>
      </c>
      <c r="E23" s="33">
        <v>16816.900000000001</v>
      </c>
      <c r="F23" s="33">
        <v>16816.900000000001</v>
      </c>
      <c r="G23" s="33">
        <v>16863</v>
      </c>
      <c r="H23" s="33">
        <v>16816.900000000001</v>
      </c>
      <c r="I23" s="33">
        <v>16816.900000000001</v>
      </c>
      <c r="J23" s="33">
        <v>16816.900000000001</v>
      </c>
    </row>
    <row r="24" spans="1:19" ht="15.75" customHeight="1" x14ac:dyDescent="0.25">
      <c r="A24" s="86" t="s">
        <v>12</v>
      </c>
      <c r="B24" s="87" t="s">
        <v>53</v>
      </c>
      <c r="C24" s="19" t="s">
        <v>56</v>
      </c>
      <c r="D24" s="46">
        <f t="shared" ref="D24:J25" si="7">D26+D32+D44+D58</f>
        <v>48257.2</v>
      </c>
      <c r="E24" s="34">
        <f t="shared" si="7"/>
        <v>109552</v>
      </c>
      <c r="F24" s="34">
        <f t="shared" si="7"/>
        <v>109328.20000000001</v>
      </c>
      <c r="G24" s="34">
        <f t="shared" si="7"/>
        <v>109259.6</v>
      </c>
      <c r="H24" s="34">
        <f t="shared" si="7"/>
        <v>109408.4</v>
      </c>
      <c r="I24" s="34">
        <f t="shared" si="7"/>
        <v>110070.20000000001</v>
      </c>
      <c r="J24" s="34">
        <f t="shared" si="7"/>
        <v>110070.20000000001</v>
      </c>
    </row>
    <row r="25" spans="1:19" ht="15.75" x14ac:dyDescent="0.25">
      <c r="A25" s="56"/>
      <c r="B25" s="73"/>
      <c r="C25" s="2" t="s">
        <v>57</v>
      </c>
      <c r="D25" s="36">
        <f t="shared" si="7"/>
        <v>17613.885999999999</v>
      </c>
      <c r="E25" s="28">
        <f t="shared" si="7"/>
        <v>39986.5</v>
      </c>
      <c r="F25" s="28">
        <f t="shared" si="7"/>
        <v>39904.800000000003</v>
      </c>
      <c r="G25" s="28">
        <f t="shared" si="7"/>
        <v>39989.100000000006</v>
      </c>
      <c r="H25" s="28">
        <f t="shared" si="7"/>
        <v>39934.200000000004</v>
      </c>
      <c r="I25" s="28">
        <f t="shared" si="7"/>
        <v>40175.700000000004</v>
      </c>
      <c r="J25" s="28">
        <f t="shared" si="7"/>
        <v>40175.700000000004</v>
      </c>
    </row>
    <row r="26" spans="1:19" ht="15.75" x14ac:dyDescent="0.25">
      <c r="A26" s="6" t="s">
        <v>13</v>
      </c>
      <c r="B26" s="53" t="s">
        <v>46</v>
      </c>
      <c r="C26" s="1" t="s">
        <v>56</v>
      </c>
      <c r="D26" s="47">
        <f>D28+D30</f>
        <v>1086.5999999999999</v>
      </c>
      <c r="E26" s="35">
        <f t="shared" ref="E26:J26" si="8">E28+E30</f>
        <v>1734.3999999999999</v>
      </c>
      <c r="F26" s="35">
        <f t="shared" si="8"/>
        <v>1734.3999999999999</v>
      </c>
      <c r="G26" s="35">
        <f t="shared" si="8"/>
        <v>1734.3999999999999</v>
      </c>
      <c r="H26" s="35">
        <f t="shared" si="8"/>
        <v>1734.3999999999999</v>
      </c>
      <c r="I26" s="35">
        <f t="shared" si="8"/>
        <v>1734.3999999999999</v>
      </c>
      <c r="J26" s="35">
        <f t="shared" si="8"/>
        <v>1734.3999999999999</v>
      </c>
    </row>
    <row r="27" spans="1:19" ht="15.75" x14ac:dyDescent="0.25">
      <c r="A27" s="7"/>
      <c r="B27" s="54"/>
      <c r="C27" s="2" t="s">
        <v>57</v>
      </c>
      <c r="D27" s="47">
        <f>D29+D31</f>
        <v>396.60700000000003</v>
      </c>
      <c r="E27" s="35">
        <f t="shared" ref="E27:J27" si="9">E29+E31</f>
        <v>633.1</v>
      </c>
      <c r="F27" s="35">
        <f t="shared" si="9"/>
        <v>633.1</v>
      </c>
      <c r="G27" s="35">
        <f t="shared" si="9"/>
        <v>634.79999999999995</v>
      </c>
      <c r="H27" s="35">
        <f t="shared" si="9"/>
        <v>633.1</v>
      </c>
      <c r="I27" s="35">
        <f t="shared" si="9"/>
        <v>633.1</v>
      </c>
      <c r="J27" s="35">
        <f t="shared" si="9"/>
        <v>633.1</v>
      </c>
    </row>
    <row r="28" spans="1:19" ht="15.75" hidden="1" x14ac:dyDescent="0.25">
      <c r="A28" s="44"/>
      <c r="B28" s="78" t="s">
        <v>69</v>
      </c>
      <c r="C28" s="21" t="s">
        <v>56</v>
      </c>
      <c r="D28" s="30">
        <f>ROUND(D29/365*1000,1)</f>
        <v>1008.9</v>
      </c>
      <c r="E28" s="30">
        <v>1601.8</v>
      </c>
      <c r="F28" s="30">
        <v>1601.8</v>
      </c>
      <c r="G28" s="30">
        <v>1601.8</v>
      </c>
      <c r="H28" s="30">
        <v>1601.8</v>
      </c>
      <c r="I28" s="30">
        <v>1601.8</v>
      </c>
      <c r="J28" s="30">
        <v>1601.8</v>
      </c>
    </row>
    <row r="29" spans="1:19" ht="15.75" hidden="1" x14ac:dyDescent="0.25">
      <c r="A29" s="44"/>
      <c r="B29" s="88"/>
      <c r="C29" s="22" t="s">
        <v>57</v>
      </c>
      <c r="D29" s="48">
        <v>368.23700000000002</v>
      </c>
      <c r="E29" s="32">
        <v>584.70000000000005</v>
      </c>
      <c r="F29" s="32">
        <v>584.70000000000005</v>
      </c>
      <c r="G29" s="32">
        <v>586.29999999999995</v>
      </c>
      <c r="H29" s="32">
        <v>584.70000000000005</v>
      </c>
      <c r="I29" s="32">
        <v>584.70000000000005</v>
      </c>
      <c r="J29" s="32">
        <v>584.70000000000005</v>
      </c>
    </row>
    <row r="30" spans="1:19" ht="15.75" x14ac:dyDescent="0.25">
      <c r="A30" s="7"/>
      <c r="B30" s="89" t="s">
        <v>14</v>
      </c>
      <c r="C30" s="1" t="s">
        <v>56</v>
      </c>
      <c r="D30" s="36">
        <f>ROUND(D31/365*1000,1)</f>
        <v>77.7</v>
      </c>
      <c r="E30" s="28">
        <v>132.6</v>
      </c>
      <c r="F30" s="28">
        <v>132.6</v>
      </c>
      <c r="G30" s="28">
        <v>132.6</v>
      </c>
      <c r="H30" s="28">
        <v>132.6</v>
      </c>
      <c r="I30" s="28">
        <v>132.6</v>
      </c>
      <c r="J30" s="28">
        <v>132.6</v>
      </c>
    </row>
    <row r="31" spans="1:19" ht="15.75" x14ac:dyDescent="0.25">
      <c r="A31" s="8"/>
      <c r="B31" s="90"/>
      <c r="C31" s="2" t="s">
        <v>57</v>
      </c>
      <c r="D31" s="36">
        <v>28.37</v>
      </c>
      <c r="E31" s="36">
        <v>48.4</v>
      </c>
      <c r="F31" s="36">
        <v>48.4</v>
      </c>
      <c r="G31" s="36">
        <v>48.5</v>
      </c>
      <c r="H31" s="36">
        <v>48.4</v>
      </c>
      <c r="I31" s="36">
        <v>48.4</v>
      </c>
      <c r="J31" s="36">
        <v>48.4</v>
      </c>
    </row>
    <row r="32" spans="1:19" ht="15.75" x14ac:dyDescent="0.25">
      <c r="A32" s="69" t="s">
        <v>16</v>
      </c>
      <c r="B32" s="72" t="s">
        <v>15</v>
      </c>
      <c r="C32" s="1" t="s">
        <v>56</v>
      </c>
      <c r="D32" s="36">
        <f>ROUND(D33/365*1000,1)</f>
        <v>1.4</v>
      </c>
      <c r="E32" s="28">
        <f t="shared" ref="E32:J33" si="10">E34</f>
        <v>7</v>
      </c>
      <c r="F32" s="28">
        <f t="shared" si="10"/>
        <v>7</v>
      </c>
      <c r="G32" s="28">
        <f t="shared" si="10"/>
        <v>7</v>
      </c>
      <c r="H32" s="28">
        <f t="shared" si="10"/>
        <v>7</v>
      </c>
      <c r="I32" s="28">
        <f t="shared" si="10"/>
        <v>7</v>
      </c>
      <c r="J32" s="28">
        <f t="shared" si="10"/>
        <v>7</v>
      </c>
    </row>
    <row r="33" spans="1:10" ht="15.75" x14ac:dyDescent="0.25">
      <c r="A33" s="70"/>
      <c r="B33" s="73"/>
      <c r="C33" s="2" t="s">
        <v>57</v>
      </c>
      <c r="D33" s="36">
        <f>D35</f>
        <v>0.51700000000000002</v>
      </c>
      <c r="E33" s="36">
        <f t="shared" si="10"/>
        <v>2.6</v>
      </c>
      <c r="F33" s="36">
        <f t="shared" si="10"/>
        <v>2.6</v>
      </c>
      <c r="G33" s="36">
        <f t="shared" si="10"/>
        <v>2.6</v>
      </c>
      <c r="H33" s="36">
        <f t="shared" si="10"/>
        <v>2.6</v>
      </c>
      <c r="I33" s="36">
        <f t="shared" si="10"/>
        <v>2.6</v>
      </c>
      <c r="J33" s="36">
        <f t="shared" si="10"/>
        <v>2.6</v>
      </c>
    </row>
    <row r="34" spans="1:10" ht="15.75" x14ac:dyDescent="0.25">
      <c r="A34" s="70"/>
      <c r="B34" s="74" t="s">
        <v>14</v>
      </c>
      <c r="C34" s="4" t="s">
        <v>56</v>
      </c>
      <c r="D34" s="36">
        <f>ROUND(D35/365*1000,1)</f>
        <v>1.4</v>
      </c>
      <c r="E34" s="36">
        <f t="shared" ref="E34:J34" si="11">E36</f>
        <v>7</v>
      </c>
      <c r="F34" s="36">
        <f t="shared" si="11"/>
        <v>7</v>
      </c>
      <c r="G34" s="36">
        <f t="shared" si="11"/>
        <v>7</v>
      </c>
      <c r="H34" s="36">
        <f t="shared" si="11"/>
        <v>7</v>
      </c>
      <c r="I34" s="36">
        <f t="shared" si="11"/>
        <v>7</v>
      </c>
      <c r="J34" s="36">
        <f t="shared" si="11"/>
        <v>7</v>
      </c>
    </row>
    <row r="35" spans="1:10" ht="15.75" x14ac:dyDescent="0.25">
      <c r="A35" s="70"/>
      <c r="B35" s="75"/>
      <c r="C35" s="5" t="s">
        <v>57</v>
      </c>
      <c r="D35" s="36">
        <f t="shared" ref="D35" si="12">D37</f>
        <v>0.51700000000000002</v>
      </c>
      <c r="E35" s="28">
        <f t="shared" ref="E35:J35" si="13">E37</f>
        <v>2.6</v>
      </c>
      <c r="F35" s="28">
        <f t="shared" si="13"/>
        <v>2.6</v>
      </c>
      <c r="G35" s="28">
        <f t="shared" si="13"/>
        <v>2.6</v>
      </c>
      <c r="H35" s="28">
        <f t="shared" si="13"/>
        <v>2.6</v>
      </c>
      <c r="I35" s="28">
        <f t="shared" si="13"/>
        <v>2.6</v>
      </c>
      <c r="J35" s="28">
        <f t="shared" si="13"/>
        <v>2.6</v>
      </c>
    </row>
    <row r="36" spans="1:10" ht="15.75" x14ac:dyDescent="0.25">
      <c r="A36" s="70"/>
      <c r="B36" s="72" t="s">
        <v>17</v>
      </c>
      <c r="C36" s="4" t="s">
        <v>56</v>
      </c>
      <c r="D36" s="36">
        <f>ROUND(D37/365*1000,1)</f>
        <v>1.4</v>
      </c>
      <c r="E36" s="36">
        <v>7</v>
      </c>
      <c r="F36" s="36">
        <v>7</v>
      </c>
      <c r="G36" s="36">
        <v>7</v>
      </c>
      <c r="H36" s="36">
        <v>7</v>
      </c>
      <c r="I36" s="36">
        <v>7</v>
      </c>
      <c r="J36" s="36">
        <v>7</v>
      </c>
    </row>
    <row r="37" spans="1:10" ht="15.75" x14ac:dyDescent="0.25">
      <c r="A37" s="71"/>
      <c r="B37" s="73"/>
      <c r="C37" s="5" t="s">
        <v>57</v>
      </c>
      <c r="D37" s="36">
        <f>0.507+0.01</f>
        <v>0.51700000000000002</v>
      </c>
      <c r="E37" s="36">
        <v>2.6</v>
      </c>
      <c r="F37" s="36">
        <v>2.6</v>
      </c>
      <c r="G37" s="36">
        <v>2.6</v>
      </c>
      <c r="H37" s="36">
        <v>2.6</v>
      </c>
      <c r="I37" s="36">
        <v>2.6</v>
      </c>
      <c r="J37" s="36">
        <v>2.6</v>
      </c>
    </row>
    <row r="38" spans="1:10" ht="15.75" x14ac:dyDescent="0.25">
      <c r="A38" s="64" t="s">
        <v>18</v>
      </c>
      <c r="B38" s="53" t="s">
        <v>19</v>
      </c>
      <c r="C38" s="1" t="s">
        <v>56</v>
      </c>
      <c r="D38" s="38"/>
      <c r="E38" s="29"/>
      <c r="F38" s="29"/>
      <c r="G38" s="29"/>
      <c r="H38" s="29"/>
      <c r="I38" s="29"/>
      <c r="J38" s="29"/>
    </row>
    <row r="39" spans="1:10" ht="15.75" x14ac:dyDescent="0.25">
      <c r="A39" s="65"/>
      <c r="B39" s="54"/>
      <c r="C39" s="2" t="s">
        <v>57</v>
      </c>
      <c r="D39" s="38"/>
      <c r="E39" s="29"/>
      <c r="F39" s="29"/>
      <c r="G39" s="29"/>
      <c r="H39" s="29"/>
      <c r="I39" s="29"/>
      <c r="J39" s="29"/>
    </row>
    <row r="40" spans="1:10" ht="15.75" x14ac:dyDescent="0.25">
      <c r="A40" s="65"/>
      <c r="B40" s="67" t="s">
        <v>14</v>
      </c>
      <c r="C40" s="1" t="s">
        <v>56</v>
      </c>
      <c r="D40" s="38"/>
      <c r="E40" s="29"/>
      <c r="F40" s="29"/>
      <c r="G40" s="29"/>
      <c r="H40" s="29"/>
      <c r="I40" s="29"/>
      <c r="J40" s="29"/>
    </row>
    <row r="41" spans="1:10" ht="15.75" x14ac:dyDescent="0.25">
      <c r="A41" s="65"/>
      <c r="B41" s="68"/>
      <c r="C41" s="2" t="s">
        <v>57</v>
      </c>
      <c r="D41" s="38"/>
      <c r="E41" s="29"/>
      <c r="F41" s="29"/>
      <c r="G41" s="29"/>
      <c r="H41" s="29"/>
      <c r="I41" s="29"/>
      <c r="J41" s="29"/>
    </row>
    <row r="42" spans="1:10" ht="15.75" x14ac:dyDescent="0.25">
      <c r="A42" s="65"/>
      <c r="B42" s="53" t="s">
        <v>17</v>
      </c>
      <c r="C42" s="1" t="s">
        <v>56</v>
      </c>
      <c r="D42" s="38"/>
      <c r="E42" s="29"/>
      <c r="F42" s="29"/>
      <c r="G42" s="29"/>
      <c r="H42" s="29"/>
      <c r="I42" s="29"/>
      <c r="J42" s="29"/>
    </row>
    <row r="43" spans="1:10" ht="15.75" x14ac:dyDescent="0.25">
      <c r="A43" s="66"/>
      <c r="B43" s="54"/>
      <c r="C43" s="2" t="s">
        <v>57</v>
      </c>
      <c r="D43" s="38"/>
      <c r="E43" s="29"/>
      <c r="F43" s="29"/>
      <c r="G43" s="29"/>
      <c r="H43" s="29"/>
      <c r="I43" s="29"/>
      <c r="J43" s="29"/>
    </row>
    <row r="44" spans="1:10" ht="25.5" customHeight="1" x14ac:dyDescent="0.25">
      <c r="A44" s="9" t="s">
        <v>20</v>
      </c>
      <c r="B44" s="53" t="s">
        <v>65</v>
      </c>
      <c r="C44" s="1" t="s">
        <v>56</v>
      </c>
      <c r="D44" s="37">
        <f>D46+D48</f>
        <v>21711.4</v>
      </c>
      <c r="E44" s="37">
        <f t="shared" ref="E44:J45" si="14">E46+E48</f>
        <v>61736.899999999994</v>
      </c>
      <c r="F44" s="37">
        <f t="shared" si="14"/>
        <v>61513.100000000006</v>
      </c>
      <c r="G44" s="37">
        <f t="shared" si="14"/>
        <v>61444.5</v>
      </c>
      <c r="H44" s="37">
        <f t="shared" si="14"/>
        <v>61593.3</v>
      </c>
      <c r="I44" s="37">
        <f t="shared" si="14"/>
        <v>62255.100000000006</v>
      </c>
      <c r="J44" s="37">
        <f t="shared" si="14"/>
        <v>62255.100000000006</v>
      </c>
    </row>
    <row r="45" spans="1:10" ht="18" customHeight="1" x14ac:dyDescent="0.25">
      <c r="A45" s="10"/>
      <c r="B45" s="54"/>
      <c r="C45" s="2" t="s">
        <v>57</v>
      </c>
      <c r="D45" s="37">
        <f>D47+D49</f>
        <v>7924.6670000000004</v>
      </c>
      <c r="E45" s="37">
        <f>E47+E49</f>
        <v>22533.9</v>
      </c>
      <c r="F45" s="37">
        <f t="shared" si="14"/>
        <v>22452.2</v>
      </c>
      <c r="G45" s="37">
        <f t="shared" si="14"/>
        <v>22488.7</v>
      </c>
      <c r="H45" s="37">
        <f t="shared" si="14"/>
        <v>22481.600000000002</v>
      </c>
      <c r="I45" s="37">
        <f t="shared" si="14"/>
        <v>22723.100000000002</v>
      </c>
      <c r="J45" s="37">
        <f t="shared" si="14"/>
        <v>22723.100000000002</v>
      </c>
    </row>
    <row r="46" spans="1:10" ht="18" hidden="1" customHeight="1" x14ac:dyDescent="0.25">
      <c r="A46" s="24"/>
      <c r="B46" s="78" t="s">
        <v>91</v>
      </c>
      <c r="C46" s="21" t="s">
        <v>56</v>
      </c>
      <c r="D46" s="41"/>
      <c r="E46" s="32">
        <v>10658.7</v>
      </c>
      <c r="F46" s="32">
        <v>10658.7</v>
      </c>
      <c r="G46" s="32">
        <v>10629.6</v>
      </c>
      <c r="H46" s="32">
        <v>10658.7</v>
      </c>
      <c r="I46" s="32">
        <v>10658.7</v>
      </c>
      <c r="J46" s="32">
        <v>10658.7</v>
      </c>
    </row>
    <row r="47" spans="1:10" ht="24" hidden="1" customHeight="1" x14ac:dyDescent="0.25">
      <c r="A47" s="24"/>
      <c r="B47" s="79"/>
      <c r="C47" s="22" t="s">
        <v>57</v>
      </c>
      <c r="D47" s="41"/>
      <c r="E47" s="32">
        <v>3890.4</v>
      </c>
      <c r="F47" s="32">
        <v>3890.4</v>
      </c>
      <c r="G47" s="32">
        <v>3890.4</v>
      </c>
      <c r="H47" s="32">
        <v>3890.4</v>
      </c>
      <c r="I47" s="32">
        <v>3890.4</v>
      </c>
      <c r="J47" s="32">
        <v>3890.4</v>
      </c>
    </row>
    <row r="48" spans="1:10" ht="18" hidden="1" customHeight="1" x14ac:dyDescent="0.25">
      <c r="A48" s="24"/>
      <c r="B48" s="80" t="s">
        <v>64</v>
      </c>
      <c r="C48" s="21" t="s">
        <v>56</v>
      </c>
      <c r="D48" s="32">
        <f>ROUND(D49/365*1000,1)</f>
        <v>21711.4</v>
      </c>
      <c r="E48" s="31">
        <v>51078.2</v>
      </c>
      <c r="F48" s="31">
        <v>50854.400000000001</v>
      </c>
      <c r="G48" s="31">
        <v>50814.9</v>
      </c>
      <c r="H48" s="31">
        <v>50934.6</v>
      </c>
      <c r="I48" s="31">
        <v>51596.4</v>
      </c>
      <c r="J48" s="31">
        <v>51596.4</v>
      </c>
    </row>
    <row r="49" spans="1:10" ht="18" hidden="1" customHeight="1" x14ac:dyDescent="0.25">
      <c r="A49" s="24"/>
      <c r="B49" s="63"/>
      <c r="C49" s="22" t="s">
        <v>57</v>
      </c>
      <c r="D49" s="37">
        <v>7924.6670000000004</v>
      </c>
      <c r="E49" s="32">
        <v>18643.5</v>
      </c>
      <c r="F49" s="32">
        <v>18561.8</v>
      </c>
      <c r="G49" s="32">
        <v>18598.3</v>
      </c>
      <c r="H49" s="32">
        <v>18591.2</v>
      </c>
      <c r="I49" s="32">
        <v>18832.7</v>
      </c>
      <c r="J49" s="32">
        <v>18832.7</v>
      </c>
    </row>
    <row r="50" spans="1:10" ht="15.75" x14ac:dyDescent="0.25">
      <c r="A50" s="10"/>
      <c r="B50" s="81" t="s">
        <v>14</v>
      </c>
      <c r="C50" s="1" t="s">
        <v>56</v>
      </c>
      <c r="D50" s="38"/>
      <c r="E50" s="29"/>
      <c r="F50" s="29"/>
      <c r="G50" s="29"/>
      <c r="H50" s="29"/>
      <c r="I50" s="29"/>
      <c r="J50" s="29"/>
    </row>
    <row r="51" spans="1:10" ht="15.75" x14ac:dyDescent="0.25">
      <c r="A51" s="10"/>
      <c r="B51" s="68"/>
      <c r="C51" s="2" t="s">
        <v>57</v>
      </c>
      <c r="D51" s="38"/>
      <c r="E51" s="29"/>
      <c r="F51" s="29"/>
      <c r="G51" s="29"/>
      <c r="H51" s="29"/>
      <c r="I51" s="29"/>
      <c r="J51" s="29"/>
    </row>
    <row r="52" spans="1:10" ht="15.75" x14ac:dyDescent="0.25">
      <c r="A52" s="10"/>
      <c r="B52" s="53" t="s">
        <v>17</v>
      </c>
      <c r="C52" s="1" t="s">
        <v>56</v>
      </c>
      <c r="D52" s="38"/>
      <c r="E52" s="29"/>
      <c r="F52" s="29"/>
      <c r="G52" s="29"/>
      <c r="H52" s="29"/>
      <c r="I52" s="29"/>
      <c r="J52" s="29"/>
    </row>
    <row r="53" spans="1:10" ht="15.75" x14ac:dyDescent="0.25">
      <c r="A53" s="11"/>
      <c r="B53" s="54"/>
      <c r="C53" s="2" t="s">
        <v>57</v>
      </c>
      <c r="D53" s="38"/>
      <c r="E53" s="29"/>
      <c r="F53" s="29"/>
      <c r="G53" s="29"/>
      <c r="H53" s="29"/>
      <c r="I53" s="29"/>
      <c r="J53" s="29"/>
    </row>
    <row r="54" spans="1:10" ht="15.75" x14ac:dyDescent="0.25">
      <c r="A54" s="69" t="s">
        <v>22</v>
      </c>
      <c r="B54" s="72" t="s">
        <v>21</v>
      </c>
      <c r="C54" s="1" t="s">
        <v>56</v>
      </c>
      <c r="D54" s="42"/>
      <c r="E54" s="36"/>
      <c r="F54" s="36"/>
      <c r="G54" s="36"/>
      <c r="H54" s="36"/>
      <c r="I54" s="36"/>
      <c r="J54" s="36"/>
    </row>
    <row r="55" spans="1:10" ht="15.75" x14ac:dyDescent="0.25">
      <c r="A55" s="70"/>
      <c r="B55" s="73"/>
      <c r="C55" s="2" t="s">
        <v>57</v>
      </c>
      <c r="D55" s="42"/>
      <c r="E55" s="36"/>
      <c r="F55" s="36"/>
      <c r="G55" s="36"/>
      <c r="H55" s="36"/>
      <c r="I55" s="36"/>
      <c r="J55" s="36"/>
    </row>
    <row r="56" spans="1:10" ht="15.75" x14ac:dyDescent="0.25">
      <c r="A56" s="70"/>
      <c r="B56" s="74" t="s">
        <v>14</v>
      </c>
      <c r="C56" s="1" t="s">
        <v>56</v>
      </c>
      <c r="D56" s="42"/>
      <c r="E56" s="36"/>
      <c r="F56" s="36"/>
      <c r="G56" s="36"/>
      <c r="H56" s="36"/>
      <c r="I56" s="36"/>
      <c r="J56" s="36"/>
    </row>
    <row r="57" spans="1:10" ht="15.75" x14ac:dyDescent="0.25">
      <c r="A57" s="71"/>
      <c r="B57" s="75"/>
      <c r="C57" s="2" t="s">
        <v>57</v>
      </c>
      <c r="D57" s="42"/>
      <c r="E57" s="36"/>
      <c r="F57" s="36"/>
      <c r="G57" s="36"/>
      <c r="H57" s="36"/>
      <c r="I57" s="36"/>
      <c r="J57" s="36"/>
    </row>
    <row r="58" spans="1:10" ht="15.75" x14ac:dyDescent="0.25">
      <c r="A58" s="13" t="s">
        <v>23</v>
      </c>
      <c r="B58" s="76" t="s">
        <v>74</v>
      </c>
      <c r="C58" s="4" t="s">
        <v>56</v>
      </c>
      <c r="D58" s="36">
        <f>D60+D62</f>
        <v>25457.8</v>
      </c>
      <c r="E58" s="36">
        <f>E60+E62</f>
        <v>46073.7</v>
      </c>
      <c r="F58" s="36">
        <f>F60+F62</f>
        <v>46073.7</v>
      </c>
      <c r="G58" s="36">
        <f>G60+G62</f>
        <v>46073.7</v>
      </c>
      <c r="H58" s="36">
        <f>H60+H62</f>
        <v>46073.7</v>
      </c>
      <c r="I58" s="36">
        <f>I60+I62</f>
        <v>46073.7</v>
      </c>
      <c r="J58" s="36">
        <f>J60+J62</f>
        <v>46073.7</v>
      </c>
    </row>
    <row r="59" spans="1:10" ht="15.75" x14ac:dyDescent="0.25">
      <c r="A59" s="15"/>
      <c r="B59" s="77"/>
      <c r="C59" s="5" t="s">
        <v>57</v>
      </c>
      <c r="D59" s="36">
        <f>D61+D63</f>
        <v>9292.0949999999993</v>
      </c>
      <c r="E59" s="36">
        <f>E61+E63</f>
        <v>16816.900000000001</v>
      </c>
      <c r="F59" s="36">
        <f>F61+F63</f>
        <v>16816.900000000001</v>
      </c>
      <c r="G59" s="36">
        <f>G61+G63</f>
        <v>16863</v>
      </c>
      <c r="H59" s="36">
        <f>H61+H63</f>
        <v>16816.900000000001</v>
      </c>
      <c r="I59" s="36">
        <f>I61+I63</f>
        <v>16816.900000000001</v>
      </c>
      <c r="J59" s="36">
        <f>J61+J63</f>
        <v>16816.900000000001</v>
      </c>
    </row>
    <row r="60" spans="1:10" ht="24" hidden="1" customHeight="1" x14ac:dyDescent="0.25">
      <c r="A60" s="26"/>
      <c r="B60" s="62" t="s">
        <v>73</v>
      </c>
      <c r="C60" s="21" t="s">
        <v>56</v>
      </c>
      <c r="D60" s="31"/>
      <c r="E60" s="31"/>
      <c r="F60" s="31"/>
      <c r="G60" s="31"/>
      <c r="H60" s="31"/>
      <c r="I60" s="31"/>
      <c r="J60" s="31"/>
    </row>
    <row r="61" spans="1:10" ht="25.5" hidden="1" customHeight="1" x14ac:dyDescent="0.25">
      <c r="A61" s="26"/>
      <c r="B61" s="63"/>
      <c r="C61" s="22" t="s">
        <v>57</v>
      </c>
      <c r="D61" s="31"/>
      <c r="E61" s="31"/>
      <c r="F61" s="31"/>
      <c r="G61" s="31"/>
      <c r="H61" s="31"/>
      <c r="I61" s="31"/>
      <c r="J61" s="31"/>
    </row>
    <row r="62" spans="1:10" ht="18" hidden="1" customHeight="1" x14ac:dyDescent="0.25">
      <c r="A62" s="24"/>
      <c r="B62" s="62" t="s">
        <v>72</v>
      </c>
      <c r="C62" s="21" t="s">
        <v>56</v>
      </c>
      <c r="D62" s="31">
        <f>D22</f>
        <v>25457.8</v>
      </c>
      <c r="E62" s="31">
        <f>E22</f>
        <v>46073.7</v>
      </c>
      <c r="F62" s="31">
        <f>F22</f>
        <v>46073.7</v>
      </c>
      <c r="G62" s="31">
        <f>G22</f>
        <v>46073.7</v>
      </c>
      <c r="H62" s="31">
        <f>H22</f>
        <v>46073.7</v>
      </c>
      <c r="I62" s="31">
        <f>I22</f>
        <v>46073.7</v>
      </c>
      <c r="J62" s="31">
        <f>J22</f>
        <v>46073.7</v>
      </c>
    </row>
    <row r="63" spans="1:10" ht="22.5" hidden="1" customHeight="1" x14ac:dyDescent="0.25">
      <c r="A63" s="24"/>
      <c r="B63" s="63"/>
      <c r="C63" s="22" t="s">
        <v>57</v>
      </c>
      <c r="D63" s="31">
        <f>D23</f>
        <v>9292.0949999999993</v>
      </c>
      <c r="E63" s="31">
        <f>E23</f>
        <v>16816.900000000001</v>
      </c>
      <c r="F63" s="31">
        <f>F23</f>
        <v>16816.900000000001</v>
      </c>
      <c r="G63" s="31">
        <f>G23</f>
        <v>16863</v>
      </c>
      <c r="H63" s="31">
        <f>H23</f>
        <v>16816.900000000001</v>
      </c>
      <c r="I63" s="31">
        <f>I23</f>
        <v>16816.900000000001</v>
      </c>
      <c r="J63" s="31">
        <f>J23</f>
        <v>16816.900000000001</v>
      </c>
    </row>
    <row r="64" spans="1:10" ht="15.75" x14ac:dyDescent="0.25">
      <c r="A64" s="15"/>
      <c r="B64" s="16" t="s">
        <v>14</v>
      </c>
      <c r="C64" s="1" t="s">
        <v>56</v>
      </c>
      <c r="D64" s="40"/>
      <c r="E64" s="28"/>
      <c r="F64" s="28"/>
      <c r="G64" s="28"/>
      <c r="H64" s="28"/>
      <c r="I64" s="28"/>
      <c r="J64" s="28"/>
    </row>
    <row r="65" spans="1:11" ht="15.75" x14ac:dyDescent="0.25">
      <c r="A65" s="14"/>
      <c r="B65" s="17"/>
      <c r="C65" s="2" t="s">
        <v>57</v>
      </c>
      <c r="D65" s="40"/>
      <c r="E65" s="28"/>
      <c r="F65" s="28"/>
      <c r="G65" s="28"/>
      <c r="H65" s="28"/>
      <c r="I65" s="28"/>
      <c r="J65" s="28"/>
    </row>
    <row r="66" spans="1:11" ht="15.75" x14ac:dyDescent="0.25">
      <c r="A66" s="55" t="s">
        <v>24</v>
      </c>
      <c r="B66" s="53" t="s">
        <v>66</v>
      </c>
      <c r="C66" s="1" t="s">
        <v>56</v>
      </c>
      <c r="D66" s="36">
        <f t="shared" ref="D66" si="15">D69+D71+D75+D73</f>
        <v>18288.400000000001</v>
      </c>
      <c r="E66" s="28">
        <f t="shared" ref="E66:J67" si="16">E69+E71+E75+E73</f>
        <v>45149.3</v>
      </c>
      <c r="F66" s="28">
        <f t="shared" si="16"/>
        <v>45149.3</v>
      </c>
      <c r="G66" s="28">
        <f t="shared" si="16"/>
        <v>45149.3</v>
      </c>
      <c r="H66" s="28">
        <f t="shared" si="16"/>
        <v>45149.3</v>
      </c>
      <c r="I66" s="28">
        <f t="shared" si="16"/>
        <v>45149.3</v>
      </c>
      <c r="J66" s="28">
        <f t="shared" si="16"/>
        <v>45149.3</v>
      </c>
    </row>
    <row r="67" spans="1:11" ht="15.75" x14ac:dyDescent="0.25">
      <c r="A67" s="56"/>
      <c r="B67" s="54"/>
      <c r="C67" s="2" t="s">
        <v>57</v>
      </c>
      <c r="D67" s="36">
        <f>D70+D72+D76+D74</f>
        <v>6675.277</v>
      </c>
      <c r="E67" s="28">
        <f t="shared" si="16"/>
        <v>16479.5</v>
      </c>
      <c r="F67" s="28">
        <f t="shared" si="16"/>
        <v>16479.5</v>
      </c>
      <c r="G67" s="28">
        <f t="shared" si="16"/>
        <v>16524.7</v>
      </c>
      <c r="H67" s="28">
        <f t="shared" si="16"/>
        <v>16480</v>
      </c>
      <c r="I67" s="28">
        <f t="shared" si="16"/>
        <v>16479.5</v>
      </c>
      <c r="J67" s="28">
        <f t="shared" si="16"/>
        <v>16479.5</v>
      </c>
    </row>
    <row r="68" spans="1:11" ht="15" hidden="1" customHeight="1" x14ac:dyDescent="0.25">
      <c r="A68" s="57"/>
      <c r="B68" s="25" t="s">
        <v>61</v>
      </c>
      <c r="C68" s="22"/>
      <c r="D68" s="32"/>
      <c r="E68" s="32"/>
      <c r="F68" s="32"/>
      <c r="G68" s="32"/>
      <c r="H68" s="32"/>
      <c r="I68" s="32"/>
      <c r="J68" s="32"/>
    </row>
    <row r="69" spans="1:11" ht="15" hidden="1" customHeight="1" x14ac:dyDescent="0.25">
      <c r="A69" s="58"/>
      <c r="B69" s="60" t="s">
        <v>60</v>
      </c>
      <c r="C69" s="21" t="s">
        <v>56</v>
      </c>
      <c r="D69" s="31">
        <f>ROUND(D70/365*1000,1)</f>
        <v>12547.7</v>
      </c>
      <c r="E69" s="31">
        <v>33951</v>
      </c>
      <c r="F69" s="31">
        <v>33951</v>
      </c>
      <c r="G69" s="31">
        <v>33951</v>
      </c>
      <c r="H69" s="31">
        <v>33951</v>
      </c>
      <c r="I69" s="31">
        <v>33951</v>
      </c>
      <c r="J69" s="31">
        <v>33951</v>
      </c>
    </row>
    <row r="70" spans="1:11" ht="16.5" hidden="1" customHeight="1" x14ac:dyDescent="0.25">
      <c r="A70" s="58"/>
      <c r="B70" s="61"/>
      <c r="C70" s="22" t="s">
        <v>57</v>
      </c>
      <c r="D70" s="49">
        <v>4579.9070000000002</v>
      </c>
      <c r="E70" s="31">
        <v>12392.1</v>
      </c>
      <c r="F70" s="31">
        <v>12392.1</v>
      </c>
      <c r="G70" s="31">
        <v>12426.1</v>
      </c>
      <c r="H70" s="31">
        <v>12392.1</v>
      </c>
      <c r="I70" s="31">
        <v>12392.1</v>
      </c>
      <c r="J70" s="31">
        <v>12392.1</v>
      </c>
    </row>
    <row r="71" spans="1:11" ht="16.5" hidden="1" customHeight="1" x14ac:dyDescent="0.25">
      <c r="A71" s="58"/>
      <c r="B71" s="60" t="s">
        <v>62</v>
      </c>
      <c r="C71" s="21" t="s">
        <v>56</v>
      </c>
      <c r="D71" s="32">
        <f>ROUND(D72/365*1000,1)</f>
        <v>542.4</v>
      </c>
      <c r="E71" s="32">
        <v>530</v>
      </c>
      <c r="F71" s="32">
        <v>530</v>
      </c>
      <c r="G71" s="32">
        <v>530</v>
      </c>
      <c r="H71" s="32">
        <v>530</v>
      </c>
      <c r="I71" s="32">
        <v>530</v>
      </c>
      <c r="J71" s="32">
        <v>530</v>
      </c>
    </row>
    <row r="72" spans="1:11" ht="15.75" hidden="1" x14ac:dyDescent="0.25">
      <c r="A72" s="58"/>
      <c r="B72" s="61"/>
      <c r="C72" s="22" t="s">
        <v>57</v>
      </c>
      <c r="D72" s="49">
        <v>197.98599999999999</v>
      </c>
      <c r="E72" s="32">
        <v>193.5</v>
      </c>
      <c r="F72" s="32">
        <v>193.5</v>
      </c>
      <c r="G72" s="32">
        <v>194</v>
      </c>
      <c r="H72" s="32">
        <v>194</v>
      </c>
      <c r="I72" s="32">
        <v>193.5</v>
      </c>
      <c r="J72" s="32">
        <v>193.5</v>
      </c>
    </row>
    <row r="73" spans="1:11" ht="15.75" hidden="1" x14ac:dyDescent="0.25">
      <c r="A73" s="58"/>
      <c r="B73" s="60" t="s">
        <v>63</v>
      </c>
      <c r="C73" s="21" t="s">
        <v>56</v>
      </c>
      <c r="D73" s="32">
        <f>D20</f>
        <v>5187.3999999999996</v>
      </c>
      <c r="E73" s="32">
        <v>10658.7</v>
      </c>
      <c r="F73" s="32">
        <v>10658.7</v>
      </c>
      <c r="G73" s="32">
        <v>10658.7</v>
      </c>
      <c r="H73" s="32">
        <v>10658.7</v>
      </c>
      <c r="I73" s="32">
        <v>10658.7</v>
      </c>
      <c r="J73" s="32">
        <v>10658.7</v>
      </c>
    </row>
    <row r="74" spans="1:11" ht="15.75" hidden="1" x14ac:dyDescent="0.25">
      <c r="A74" s="59"/>
      <c r="B74" s="61"/>
      <c r="C74" s="22" t="s">
        <v>57</v>
      </c>
      <c r="D74" s="32">
        <f>D21</f>
        <v>1893.4090000000001</v>
      </c>
      <c r="E74" s="32">
        <v>3890.4</v>
      </c>
      <c r="F74" s="32">
        <v>3890.4</v>
      </c>
      <c r="G74" s="32">
        <v>3901.1</v>
      </c>
      <c r="H74" s="32">
        <v>3890.4</v>
      </c>
      <c r="I74" s="32">
        <v>3890.4</v>
      </c>
      <c r="J74" s="32">
        <v>3890.4</v>
      </c>
    </row>
    <row r="75" spans="1:11" ht="15.75" x14ac:dyDescent="0.25">
      <c r="A75" s="55" t="s">
        <v>26</v>
      </c>
      <c r="B75" s="53" t="s">
        <v>25</v>
      </c>
      <c r="C75" s="1" t="s">
        <v>56</v>
      </c>
      <c r="D75" s="36">
        <f>ROUND(D76/365*1000,1)</f>
        <v>10.9</v>
      </c>
      <c r="E75" s="36">
        <v>9.6</v>
      </c>
      <c r="F75" s="36">
        <v>9.6</v>
      </c>
      <c r="G75" s="36">
        <v>9.6</v>
      </c>
      <c r="H75" s="36">
        <v>9.6</v>
      </c>
      <c r="I75" s="36">
        <v>9.6</v>
      </c>
      <c r="J75" s="36">
        <v>9.6</v>
      </c>
    </row>
    <row r="76" spans="1:11" ht="15.75" x14ac:dyDescent="0.25">
      <c r="A76" s="56"/>
      <c r="B76" s="54"/>
      <c r="C76" s="2" t="s">
        <v>57</v>
      </c>
      <c r="D76" s="37">
        <v>3.9750000000000001</v>
      </c>
      <c r="E76" s="29">
        <v>3.5</v>
      </c>
      <c r="F76" s="29">
        <v>3.5</v>
      </c>
      <c r="G76" s="29">
        <v>3.5</v>
      </c>
      <c r="H76" s="29">
        <v>3.5</v>
      </c>
      <c r="I76" s="29">
        <v>3.5</v>
      </c>
      <c r="J76" s="29">
        <v>3.5</v>
      </c>
    </row>
    <row r="77" spans="1:11" ht="15.75" x14ac:dyDescent="0.25">
      <c r="A77" s="55" t="s">
        <v>29</v>
      </c>
      <c r="B77" s="53" t="s">
        <v>67</v>
      </c>
      <c r="C77" s="1" t="s">
        <v>56</v>
      </c>
      <c r="D77" s="36">
        <f>ROUND(D78/365*1000,1)</f>
        <v>584169.1</v>
      </c>
      <c r="E77" s="36">
        <v>910080</v>
      </c>
      <c r="F77" s="36">
        <v>910080</v>
      </c>
      <c r="G77" s="36">
        <v>910080</v>
      </c>
      <c r="H77" s="36">
        <v>910080</v>
      </c>
      <c r="I77" s="36">
        <v>910080</v>
      </c>
      <c r="J77" s="36">
        <v>910080</v>
      </c>
    </row>
    <row r="78" spans="1:11" ht="15.75" x14ac:dyDescent="0.25">
      <c r="A78" s="56"/>
      <c r="B78" s="54"/>
      <c r="C78" s="2" t="s">
        <v>57</v>
      </c>
      <c r="D78" s="36">
        <v>213221.71299999999</v>
      </c>
      <c r="E78" s="36">
        <v>332179.20000000001</v>
      </c>
      <c r="F78" s="36">
        <v>332179.20000000001</v>
      </c>
      <c r="G78" s="36">
        <v>333089.3</v>
      </c>
      <c r="H78" s="36">
        <v>332179.20000000001</v>
      </c>
      <c r="I78" s="36">
        <v>332179.20000000001</v>
      </c>
      <c r="J78" s="36">
        <v>332179.20000000001</v>
      </c>
    </row>
    <row r="79" spans="1:11" ht="15.75" x14ac:dyDescent="0.25">
      <c r="A79" s="55" t="s">
        <v>27</v>
      </c>
      <c r="B79" s="53" t="s">
        <v>81</v>
      </c>
      <c r="C79" s="1" t="s">
        <v>56</v>
      </c>
      <c r="D79" s="36">
        <f>ROUND(D80/365*1000,1)</f>
        <v>9.1999999999999993</v>
      </c>
      <c r="E79" s="36">
        <v>1555</v>
      </c>
      <c r="F79" s="36">
        <v>1555</v>
      </c>
      <c r="G79" s="36">
        <v>1555</v>
      </c>
      <c r="H79" s="36">
        <v>1555</v>
      </c>
      <c r="I79" s="36">
        <v>1555</v>
      </c>
      <c r="J79" s="36">
        <v>1555</v>
      </c>
    </row>
    <row r="80" spans="1:11" ht="15.75" x14ac:dyDescent="0.25">
      <c r="A80" s="56"/>
      <c r="B80" s="54"/>
      <c r="C80" s="2" t="s">
        <v>57</v>
      </c>
      <c r="D80" s="36">
        <v>3.3730000000000002</v>
      </c>
      <c r="E80" s="28">
        <v>567.6</v>
      </c>
      <c r="F80" s="28">
        <v>567.6</v>
      </c>
      <c r="G80" s="28">
        <v>569.1</v>
      </c>
      <c r="H80" s="28">
        <v>567.6</v>
      </c>
      <c r="I80" s="28">
        <v>567.6</v>
      </c>
      <c r="J80" s="28">
        <v>567.6</v>
      </c>
      <c r="K80" s="20"/>
    </row>
    <row r="81" spans="1:10" ht="15.75" x14ac:dyDescent="0.25">
      <c r="A81" s="55" t="s">
        <v>28</v>
      </c>
      <c r="B81" s="53" t="s">
        <v>71</v>
      </c>
      <c r="C81" s="1" t="s">
        <v>56</v>
      </c>
      <c r="D81" s="38"/>
      <c r="E81" s="29"/>
      <c r="F81" s="29"/>
      <c r="G81" s="29"/>
      <c r="H81" s="29"/>
      <c r="I81" s="29"/>
      <c r="J81" s="29"/>
    </row>
    <row r="82" spans="1:10" ht="15.75" x14ac:dyDescent="0.25">
      <c r="A82" s="56"/>
      <c r="B82" s="54"/>
      <c r="C82" s="2" t="s">
        <v>57</v>
      </c>
      <c r="D82" s="38"/>
      <c r="E82" s="29"/>
      <c r="F82" s="29"/>
      <c r="G82" s="29"/>
      <c r="H82" s="29"/>
      <c r="I82" s="29"/>
      <c r="J82" s="29"/>
    </row>
    <row r="83" spans="1:10" ht="15.75" x14ac:dyDescent="0.25">
      <c r="A83" s="55" t="s">
        <v>30</v>
      </c>
      <c r="B83" s="53" t="s">
        <v>31</v>
      </c>
      <c r="C83" s="1" t="s">
        <v>56</v>
      </c>
      <c r="D83" s="38"/>
      <c r="E83" s="38"/>
      <c r="F83" s="38"/>
      <c r="G83" s="38"/>
      <c r="H83" s="38"/>
      <c r="I83" s="38"/>
      <c r="J83" s="38"/>
    </row>
    <row r="84" spans="1:10" ht="15.75" x14ac:dyDescent="0.25">
      <c r="A84" s="56"/>
      <c r="B84" s="54"/>
      <c r="C84" s="2" t="s">
        <v>57</v>
      </c>
      <c r="D84" s="38"/>
      <c r="E84" s="38"/>
      <c r="F84" s="38"/>
      <c r="G84" s="38"/>
      <c r="H84" s="38"/>
      <c r="I84" s="38"/>
      <c r="J84" s="38"/>
    </row>
    <row r="85" spans="1:10" ht="15.75" x14ac:dyDescent="0.25">
      <c r="A85" s="55" t="s">
        <v>32</v>
      </c>
      <c r="B85" s="53" t="s">
        <v>54</v>
      </c>
      <c r="C85" s="1" t="s">
        <v>56</v>
      </c>
      <c r="D85" s="38"/>
      <c r="E85" s="38"/>
      <c r="F85" s="38"/>
      <c r="G85" s="38"/>
      <c r="H85" s="38"/>
      <c r="I85" s="38"/>
      <c r="J85" s="38"/>
    </row>
    <row r="86" spans="1:10" ht="15.75" x14ac:dyDescent="0.25">
      <c r="A86" s="56"/>
      <c r="B86" s="54"/>
      <c r="C86" s="2" t="s">
        <v>57</v>
      </c>
      <c r="D86" s="38"/>
      <c r="E86" s="38"/>
      <c r="F86" s="38"/>
      <c r="G86" s="38"/>
      <c r="H86" s="38"/>
      <c r="I86" s="38"/>
      <c r="J86" s="38"/>
    </row>
    <row r="87" spans="1:10" ht="15.75" x14ac:dyDescent="0.25">
      <c r="A87" s="55" t="s">
        <v>33</v>
      </c>
      <c r="B87" s="53" t="s">
        <v>55</v>
      </c>
      <c r="C87" s="1" t="s">
        <v>56</v>
      </c>
      <c r="D87" s="37">
        <f>D89+D91+D93</f>
        <v>43630.2</v>
      </c>
      <c r="E87" s="37">
        <f t="shared" ref="E87:J88" si="17">E89+E91+E93</f>
        <v>74135.100000000006</v>
      </c>
      <c r="F87" s="37">
        <f t="shared" si="17"/>
        <v>74174.299999999988</v>
      </c>
      <c r="G87" s="37">
        <f t="shared" si="17"/>
        <v>74003.199999999997</v>
      </c>
      <c r="H87" s="37">
        <f t="shared" si="17"/>
        <v>74189.899999999994</v>
      </c>
      <c r="I87" s="37">
        <f t="shared" si="17"/>
        <v>74320.599999999991</v>
      </c>
      <c r="J87" s="37">
        <f t="shared" si="17"/>
        <v>74320.599999999991</v>
      </c>
    </row>
    <row r="88" spans="1:10" ht="15.75" x14ac:dyDescent="0.25">
      <c r="A88" s="56"/>
      <c r="B88" s="54"/>
      <c r="C88" s="2" t="s">
        <v>57</v>
      </c>
      <c r="D88" s="37">
        <f>D90+D92</f>
        <v>15925.045999999998</v>
      </c>
      <c r="E88" s="37">
        <f t="shared" si="17"/>
        <v>27059.3</v>
      </c>
      <c r="F88" s="37">
        <f t="shared" si="17"/>
        <v>27073.599999999999</v>
      </c>
      <c r="G88" s="37">
        <f t="shared" si="17"/>
        <v>27085.200000000001</v>
      </c>
      <c r="H88" s="37">
        <f t="shared" si="17"/>
        <v>27079.300000000003</v>
      </c>
      <c r="I88" s="37">
        <f t="shared" si="17"/>
        <v>27127</v>
      </c>
      <c r="J88" s="37">
        <f t="shared" si="17"/>
        <v>27127</v>
      </c>
    </row>
    <row r="89" spans="1:10" ht="15.75" x14ac:dyDescent="0.25">
      <c r="A89" s="55" t="s">
        <v>34</v>
      </c>
      <c r="B89" s="53" t="s">
        <v>35</v>
      </c>
      <c r="C89" s="1" t="s">
        <v>56</v>
      </c>
      <c r="D89" s="36">
        <f>ROUND(D90/365*1000,1)</f>
        <v>26449.8</v>
      </c>
      <c r="E89" s="37">
        <v>44408</v>
      </c>
      <c r="F89" s="37">
        <v>44408</v>
      </c>
      <c r="G89" s="37">
        <v>44286.6</v>
      </c>
      <c r="H89" s="37">
        <v>44408</v>
      </c>
      <c r="I89" s="37">
        <v>44408</v>
      </c>
      <c r="J89" s="37">
        <v>44408</v>
      </c>
    </row>
    <row r="90" spans="1:10" ht="15.75" x14ac:dyDescent="0.25">
      <c r="A90" s="56"/>
      <c r="B90" s="54"/>
      <c r="C90" s="2" t="s">
        <v>57</v>
      </c>
      <c r="D90" s="37">
        <v>9654.1929999999993</v>
      </c>
      <c r="E90" s="37">
        <v>16208.9</v>
      </c>
      <c r="F90" s="37">
        <v>16208.9</v>
      </c>
      <c r="G90" s="37">
        <v>16208.9</v>
      </c>
      <c r="H90" s="37">
        <v>16208.9</v>
      </c>
      <c r="I90" s="37">
        <v>16208.9</v>
      </c>
      <c r="J90" s="37">
        <v>16208.9</v>
      </c>
    </row>
    <row r="91" spans="1:10" ht="15.75" x14ac:dyDescent="0.25">
      <c r="A91" s="55" t="s">
        <v>36</v>
      </c>
      <c r="B91" s="53" t="s">
        <v>37</v>
      </c>
      <c r="C91" s="1" t="s">
        <v>56</v>
      </c>
      <c r="D91" s="36">
        <f>ROUND(D92/365*1000,1)</f>
        <v>17180.400000000001</v>
      </c>
      <c r="E91" s="37">
        <v>25302.5</v>
      </c>
      <c r="F91" s="37">
        <v>25258.400000000001</v>
      </c>
      <c r="G91" s="37">
        <v>25208.7</v>
      </c>
      <c r="H91" s="37">
        <v>25274</v>
      </c>
      <c r="I91" s="37">
        <v>25404.7</v>
      </c>
      <c r="J91" s="37">
        <v>25404.7</v>
      </c>
    </row>
    <row r="92" spans="1:10" ht="15.75" x14ac:dyDescent="0.25">
      <c r="A92" s="56"/>
      <c r="B92" s="54"/>
      <c r="C92" s="2" t="s">
        <v>57</v>
      </c>
      <c r="D92" s="37">
        <v>6270.8530000000001</v>
      </c>
      <c r="E92" s="37">
        <v>9235.4</v>
      </c>
      <c r="F92" s="37">
        <v>9219.2999999999993</v>
      </c>
      <c r="G92" s="37">
        <v>9226.4</v>
      </c>
      <c r="H92" s="37">
        <v>9225</v>
      </c>
      <c r="I92" s="37">
        <v>9272.7000000000007</v>
      </c>
      <c r="J92" s="37">
        <v>9272.7000000000007</v>
      </c>
    </row>
    <row r="93" spans="1:10" ht="15.75" x14ac:dyDescent="0.25">
      <c r="A93" s="55" t="s">
        <v>39</v>
      </c>
      <c r="B93" s="53" t="s">
        <v>38</v>
      </c>
      <c r="C93" s="1" t="s">
        <v>56</v>
      </c>
      <c r="D93" s="43"/>
      <c r="E93" s="37">
        <v>4424.6000000000004</v>
      </c>
      <c r="F93" s="37">
        <v>4507.8999999999996</v>
      </c>
      <c r="G93" s="37">
        <v>4507.8999999999996</v>
      </c>
      <c r="H93" s="37">
        <v>4507.8999999999996</v>
      </c>
      <c r="I93" s="37">
        <v>4507.8999999999996</v>
      </c>
      <c r="J93" s="37">
        <v>4507.8999999999996</v>
      </c>
    </row>
    <row r="94" spans="1:10" ht="15.75" x14ac:dyDescent="0.25">
      <c r="A94" s="56"/>
      <c r="B94" s="54"/>
      <c r="C94" s="2" t="s">
        <v>57</v>
      </c>
      <c r="D94" s="43"/>
      <c r="E94" s="37">
        <v>1615</v>
      </c>
      <c r="F94" s="37">
        <v>1645.4</v>
      </c>
      <c r="G94" s="37">
        <v>1649.9</v>
      </c>
      <c r="H94" s="37">
        <v>1645.4</v>
      </c>
      <c r="I94" s="37">
        <v>1645.4</v>
      </c>
      <c r="J94" s="37">
        <v>1645.4</v>
      </c>
    </row>
    <row r="95" spans="1:10" ht="23.25" customHeight="1" x14ac:dyDescent="0.25">
      <c r="A95" s="55" t="s">
        <v>40</v>
      </c>
      <c r="B95" s="53" t="s">
        <v>83</v>
      </c>
      <c r="C95" s="1" t="s">
        <v>56</v>
      </c>
      <c r="D95" s="43"/>
      <c r="E95" s="37"/>
      <c r="F95" s="37"/>
      <c r="G95" s="37"/>
      <c r="H95" s="37"/>
      <c r="I95" s="37"/>
      <c r="J95" s="37"/>
    </row>
    <row r="96" spans="1:10" ht="28.5" customHeight="1" x14ac:dyDescent="0.25">
      <c r="A96" s="56"/>
      <c r="B96" s="54"/>
      <c r="C96" s="2" t="s">
        <v>57</v>
      </c>
      <c r="D96" s="43"/>
      <c r="E96" s="37"/>
      <c r="F96" s="37"/>
      <c r="G96" s="37"/>
      <c r="H96" s="37"/>
      <c r="I96" s="37"/>
      <c r="J96" s="37"/>
    </row>
    <row r="97" spans="1:10" ht="25.5" customHeight="1" x14ac:dyDescent="0.25">
      <c r="A97" s="55" t="s">
        <v>41</v>
      </c>
      <c r="B97" s="53" t="s">
        <v>84</v>
      </c>
      <c r="C97" s="1" t="s">
        <v>56</v>
      </c>
      <c r="D97" s="43"/>
      <c r="E97" s="37"/>
      <c r="F97" s="37"/>
      <c r="G97" s="37"/>
      <c r="H97" s="37"/>
      <c r="I97" s="37"/>
      <c r="J97" s="37"/>
    </row>
    <row r="98" spans="1:10" ht="24.75" customHeight="1" x14ac:dyDescent="0.25">
      <c r="A98" s="56"/>
      <c r="B98" s="54"/>
      <c r="C98" s="2" t="s">
        <v>57</v>
      </c>
      <c r="D98" s="43"/>
      <c r="E98" s="37"/>
      <c r="F98" s="37"/>
      <c r="G98" s="37"/>
      <c r="H98" s="37"/>
      <c r="I98" s="37"/>
      <c r="J98" s="37"/>
    </row>
    <row r="99" spans="1:10" ht="15.75" x14ac:dyDescent="0.25">
      <c r="A99" s="55" t="s">
        <v>42</v>
      </c>
      <c r="B99" s="53" t="s">
        <v>85</v>
      </c>
      <c r="C99" s="1" t="s">
        <v>56</v>
      </c>
      <c r="D99" s="43"/>
      <c r="E99" s="37"/>
      <c r="F99" s="37"/>
      <c r="G99" s="37"/>
      <c r="H99" s="37"/>
      <c r="I99" s="37"/>
      <c r="J99" s="37"/>
    </row>
    <row r="100" spans="1:10" ht="15.75" x14ac:dyDescent="0.25">
      <c r="A100" s="56"/>
      <c r="B100" s="54"/>
      <c r="C100" s="2" t="s">
        <v>57</v>
      </c>
      <c r="D100" s="43"/>
      <c r="E100" s="37"/>
      <c r="F100" s="37"/>
      <c r="G100" s="37"/>
      <c r="H100" s="37"/>
      <c r="I100" s="37"/>
      <c r="J100" s="37"/>
    </row>
    <row r="101" spans="1:10" ht="15.75" x14ac:dyDescent="0.25">
      <c r="A101" s="55" t="s">
        <v>43</v>
      </c>
      <c r="B101" s="53" t="s">
        <v>86</v>
      </c>
      <c r="C101" s="1" t="s">
        <v>56</v>
      </c>
      <c r="D101" s="43"/>
      <c r="E101" s="37">
        <v>37.5</v>
      </c>
      <c r="F101" s="37">
        <v>37.5</v>
      </c>
      <c r="G101" s="37">
        <v>37.5</v>
      </c>
      <c r="H101" s="37">
        <v>37.5</v>
      </c>
      <c r="I101" s="37">
        <v>37.5</v>
      </c>
      <c r="J101" s="37">
        <v>37.5</v>
      </c>
    </row>
    <row r="102" spans="1:10" ht="15.75" x14ac:dyDescent="0.25">
      <c r="A102" s="56"/>
      <c r="B102" s="54"/>
      <c r="C102" s="2" t="s">
        <v>57</v>
      </c>
      <c r="D102" s="43"/>
      <c r="E102" s="37">
        <v>13.7</v>
      </c>
      <c r="F102" s="37">
        <v>13.7</v>
      </c>
      <c r="G102" s="37">
        <v>13.7</v>
      </c>
      <c r="H102" s="37">
        <v>13.7</v>
      </c>
      <c r="I102" s="37">
        <v>13.7</v>
      </c>
      <c r="J102" s="37">
        <v>13.7</v>
      </c>
    </row>
    <row r="103" spans="1:10" ht="15.75" x14ac:dyDescent="0.25">
      <c r="A103" s="55" t="s">
        <v>44</v>
      </c>
      <c r="B103" s="53" t="s">
        <v>87</v>
      </c>
      <c r="C103" s="1" t="s">
        <v>56</v>
      </c>
      <c r="D103" s="38"/>
      <c r="E103" s="38"/>
      <c r="F103" s="38"/>
      <c r="G103" s="38"/>
      <c r="H103" s="38"/>
      <c r="I103" s="38"/>
      <c r="J103" s="38"/>
    </row>
    <row r="104" spans="1:10" ht="15.75" x14ac:dyDescent="0.25">
      <c r="A104" s="56"/>
      <c r="B104" s="54"/>
      <c r="C104" s="2" t="s">
        <v>57</v>
      </c>
      <c r="D104" s="38"/>
      <c r="E104" s="38"/>
      <c r="F104" s="38"/>
      <c r="G104" s="38"/>
      <c r="H104" s="38"/>
      <c r="I104" s="38"/>
      <c r="J104" s="38"/>
    </row>
    <row r="105" spans="1:10" ht="15.75" x14ac:dyDescent="0.25">
      <c r="A105" s="55" t="s">
        <v>45</v>
      </c>
      <c r="B105" s="53" t="s">
        <v>88</v>
      </c>
      <c r="C105" s="1" t="s">
        <v>56</v>
      </c>
      <c r="D105" s="38"/>
      <c r="E105" s="38"/>
      <c r="F105" s="38"/>
      <c r="G105" s="38"/>
      <c r="H105" s="38"/>
      <c r="I105" s="38"/>
      <c r="J105" s="38"/>
    </row>
    <row r="106" spans="1:10" ht="15.75" x14ac:dyDescent="0.25">
      <c r="A106" s="56"/>
      <c r="B106" s="54"/>
      <c r="C106" s="2" t="s">
        <v>57</v>
      </c>
      <c r="D106" s="38"/>
      <c r="E106" s="38"/>
      <c r="F106" s="38"/>
      <c r="G106" s="38"/>
      <c r="H106" s="38"/>
      <c r="I106" s="38"/>
      <c r="J106" s="38"/>
    </row>
    <row r="107" spans="1:10" hidden="1" x14ac:dyDescent="0.25"/>
    <row r="108" spans="1:10" hidden="1" x14ac:dyDescent="0.25">
      <c r="B108" t="s">
        <v>59</v>
      </c>
    </row>
    <row r="109" spans="1:10" hidden="1" x14ac:dyDescent="0.25">
      <c r="B109" t="s">
        <v>58</v>
      </c>
      <c r="D109" s="3">
        <f>D110-D111</f>
        <v>1893.4089999999997</v>
      </c>
      <c r="E109" s="3">
        <f t="shared" ref="E109" si="18">E110-E111</f>
        <v>3890.4000000000015</v>
      </c>
      <c r="F109" s="3">
        <f t="shared" ref="F109" si="19">F110-F111</f>
        <v>3890.4000000000015</v>
      </c>
      <c r="G109" s="3">
        <f t="shared" ref="G109:J109" si="20">G110-G111</f>
        <v>3890.4000000000015</v>
      </c>
      <c r="H109" s="3">
        <f t="shared" si="20"/>
        <v>3901.0999999999985</v>
      </c>
      <c r="I109" s="3">
        <f t="shared" si="20"/>
        <v>3890.3999999999942</v>
      </c>
      <c r="J109" s="3">
        <f t="shared" si="20"/>
        <v>3890.3999999999942</v>
      </c>
    </row>
    <row r="110" spans="1:10" hidden="1" x14ac:dyDescent="0.25">
      <c r="B110" t="s">
        <v>70</v>
      </c>
      <c r="D110" s="12">
        <f>D9+D17</f>
        <v>24289.163</v>
      </c>
      <c r="E110" s="12">
        <f>E9+E17</f>
        <v>56466</v>
      </c>
      <c r="F110" s="12">
        <f>E9+E17</f>
        <v>56466</v>
      </c>
      <c r="G110" s="12">
        <f>F9+F17</f>
        <v>56384.3</v>
      </c>
      <c r="H110" s="12">
        <f>G9+G17</f>
        <v>56513.8</v>
      </c>
      <c r="I110" s="12">
        <f>H9+H17</f>
        <v>56414.2</v>
      </c>
      <c r="J110" s="12">
        <f>I9+I17</f>
        <v>56655.199999999997</v>
      </c>
    </row>
    <row r="111" spans="1:10" hidden="1" x14ac:dyDescent="0.25">
      <c r="B111" t="s">
        <v>75</v>
      </c>
      <c r="D111" s="12">
        <f>D25+D67+D82-D21</f>
        <v>22395.754000000001</v>
      </c>
      <c r="E111" s="12">
        <f>E25+E67+E82-E21</f>
        <v>52575.6</v>
      </c>
      <c r="F111" s="12">
        <f>E25+E67+E82-E21</f>
        <v>52575.6</v>
      </c>
      <c r="G111" s="12">
        <f>F25+F67+F82-F21</f>
        <v>52493.9</v>
      </c>
      <c r="H111" s="12">
        <f>G25+G67+G82-G21</f>
        <v>52612.700000000004</v>
      </c>
      <c r="I111" s="12">
        <f>H25+H67+H82-H21</f>
        <v>52523.8</v>
      </c>
      <c r="J111" s="12">
        <f>I25+I67+I82-I21</f>
        <v>52764.800000000003</v>
      </c>
    </row>
  </sheetData>
  <mergeCells count="85">
    <mergeCell ref="L6:L7"/>
    <mergeCell ref="D5:D6"/>
    <mergeCell ref="A14:A15"/>
    <mergeCell ref="B14:B15"/>
    <mergeCell ref="A4:A6"/>
    <mergeCell ref="B4:B6"/>
    <mergeCell ref="C4:C6"/>
    <mergeCell ref="A8:A9"/>
    <mergeCell ref="B8:B9"/>
    <mergeCell ref="A10:A13"/>
    <mergeCell ref="B10:B11"/>
    <mergeCell ref="B12:B13"/>
    <mergeCell ref="E5:J5"/>
    <mergeCell ref="D4:J4"/>
    <mergeCell ref="A16:A17"/>
    <mergeCell ref="B16:B17"/>
    <mergeCell ref="A18:A19"/>
    <mergeCell ref="B18:B19"/>
    <mergeCell ref="A20:A21"/>
    <mergeCell ref="B20:B21"/>
    <mergeCell ref="B28:B29"/>
    <mergeCell ref="B30:B31"/>
    <mergeCell ref="A32:A37"/>
    <mergeCell ref="B32:B33"/>
    <mergeCell ref="B34:B35"/>
    <mergeCell ref="B36:B37"/>
    <mergeCell ref="A22:A23"/>
    <mergeCell ref="B22:B23"/>
    <mergeCell ref="A24:A25"/>
    <mergeCell ref="B24:B25"/>
    <mergeCell ref="B26:B27"/>
    <mergeCell ref="B62:B63"/>
    <mergeCell ref="A66:A67"/>
    <mergeCell ref="A38:A43"/>
    <mergeCell ref="B38:B39"/>
    <mergeCell ref="B40:B41"/>
    <mergeCell ref="B42:B43"/>
    <mergeCell ref="A54:A57"/>
    <mergeCell ref="B54:B55"/>
    <mergeCell ref="B56:B57"/>
    <mergeCell ref="B58:B59"/>
    <mergeCell ref="B60:B61"/>
    <mergeCell ref="B44:B45"/>
    <mergeCell ref="B46:B47"/>
    <mergeCell ref="B48:B49"/>
    <mergeCell ref="B50:B51"/>
    <mergeCell ref="B52:B53"/>
    <mergeCell ref="B69:B70"/>
    <mergeCell ref="B71:B72"/>
    <mergeCell ref="B73:B74"/>
    <mergeCell ref="A85:A86"/>
    <mergeCell ref="B85:B86"/>
    <mergeCell ref="B75:B76"/>
    <mergeCell ref="A77:A78"/>
    <mergeCell ref="B77:B78"/>
    <mergeCell ref="A75:A76"/>
    <mergeCell ref="A105:A106"/>
    <mergeCell ref="B105:B106"/>
    <mergeCell ref="A103:A104"/>
    <mergeCell ref="B103:B104"/>
    <mergeCell ref="A99:A100"/>
    <mergeCell ref="B99:B100"/>
    <mergeCell ref="A101:A102"/>
    <mergeCell ref="B101:B102"/>
    <mergeCell ref="A93:A94"/>
    <mergeCell ref="B93:B94"/>
    <mergeCell ref="A95:A96"/>
    <mergeCell ref="B95:B96"/>
    <mergeCell ref="A97:A98"/>
    <mergeCell ref="A1:J1"/>
    <mergeCell ref="B97:B98"/>
    <mergeCell ref="A87:A88"/>
    <mergeCell ref="A91:A92"/>
    <mergeCell ref="B91:B92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68:A74"/>
    <mergeCell ref="B66:B67"/>
  </mergeCells>
  <pageMargins left="0.39370078740157483" right="0.39370078740157483" top="0.98425196850393704" bottom="0.39370078740157483" header="0" footer="0"/>
  <pageSetup paperSize="9" scale="96" fitToHeight="0" orientation="landscape" horizontalDpi="300" verticalDpi="300" r:id="rId1"/>
  <rowBreaks count="2" manualBreakCount="2">
    <brk id="43" max="16383" man="1"/>
    <brk id="8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№11</vt:lpstr>
      <vt:lpstr>'Табл. №11'!Заголовки_для_печати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2022-11-22T14:18:29Z</dcterms:modified>
</cp:coreProperties>
</file>